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Fin_Budget_Controle_General\BUDGET &amp; MB\BUDGETS INITIAUX\BUDGET 2026\Documents de travail\"/>
    </mc:Choice>
  </mc:AlternateContent>
  <xr:revisionPtr revIDLastSave="0" documentId="13_ncr:1_{7C4F5DB4-B573-4426-9988-862A540065D6}" xr6:coauthVersionLast="47" xr6:coauthVersionMax="47" xr10:uidLastSave="{00000000-0000-0000-0000-000000000000}"/>
  <bookViews>
    <workbookView xWindow="11520" yWindow="0" windowWidth="11520" windowHeight="13800" xr2:uid="{00000000-000D-0000-FFFF-FFFF00000000}"/>
  </bookViews>
  <sheets>
    <sheet name="Tableau" sheetId="15" r:id="rId1"/>
    <sheet name="tableau global initial" sheetId="2" state="hidden" r:id="rId2"/>
    <sheet name="41" sheetId="10" state="hidden" r:id="rId3"/>
    <sheet name="42" sheetId="11" state="hidden" r:id="rId4"/>
    <sheet name="43" sheetId="12" state="hidden" r:id="rId5"/>
    <sheet name="44" sheetId="13" state="hidden" r:id="rId6"/>
    <sheet name="21722" sheetId="9" state="hidden" r:id="rId7"/>
    <sheet name="20181" sheetId="8" state="hidden" r:id="rId8"/>
    <sheet name="17003" sheetId="7" state="hidden" r:id="rId9"/>
    <sheet name="17330" sheetId="6" state="hidden" r:id="rId10"/>
    <sheet name="19003" sheetId="4" state="hidden" r:id="rId11"/>
    <sheet name="19002" sheetId="5" state="hidden" r:id="rId12"/>
    <sheet name="2021330831" sheetId="3" state="hidden" r:id="rId13"/>
    <sheet name="2021424" sheetId="14" state="hidden" r:id="rId14"/>
  </sheets>
  <definedNames>
    <definedName name="_xlnm.Print_Titles" localSheetId="0">Tableau!$2:$2</definedName>
    <definedName name="_xlnm.Print_Titles" localSheetId="1">'tableau global initial'!$2:$2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5" l="1"/>
  <c r="N16" i="15"/>
  <c r="O4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N4" i="15"/>
  <c r="L18" i="15"/>
  <c r="N3" i="15" l="1"/>
  <c r="O3" i="15"/>
  <c r="P16" i="15"/>
  <c r="K18" i="15"/>
  <c r="M18" i="15" l="1"/>
  <c r="M16" i="15" s="1"/>
  <c r="M17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6" i="15"/>
  <c r="P6" i="15" s="1"/>
  <c r="M5" i="15"/>
  <c r="P5" i="15" s="1"/>
  <c r="M7" i="15"/>
  <c r="P7" i="15" s="1"/>
  <c r="M8" i="15"/>
  <c r="P8" i="15" s="1"/>
  <c r="M9" i="15"/>
  <c r="P9" i="15" s="1"/>
  <c r="M10" i="15"/>
  <c r="P10" i="15" s="1"/>
  <c r="M11" i="15"/>
  <c r="P11" i="15" s="1"/>
  <c r="M12" i="15"/>
  <c r="P12" i="15" s="1"/>
  <c r="M13" i="15"/>
  <c r="P13" i="15" s="1"/>
  <c r="M14" i="15"/>
  <c r="P14" i="15" s="1"/>
  <c r="M15" i="15"/>
  <c r="P15" i="15" s="1"/>
  <c r="G20" i="15"/>
  <c r="G27" i="15"/>
  <c r="I27" i="15" s="1"/>
  <c r="I28" i="15"/>
  <c r="J16" i="15"/>
  <c r="J4" i="15"/>
  <c r="G6" i="15"/>
  <c r="I6" i="15" s="1"/>
  <c r="K4" i="15"/>
  <c r="L16" i="15"/>
  <c r="L4" i="15"/>
  <c r="P4" i="15" l="1"/>
  <c r="P3" i="15" s="1"/>
  <c r="L3" i="15"/>
  <c r="K16" i="15"/>
  <c r="K3" i="15" s="1"/>
  <c r="M4" i="15"/>
  <c r="M3" i="15" s="1"/>
  <c r="J3" i="15"/>
  <c r="G32" i="15" l="1"/>
  <c r="I32" i="15" s="1"/>
  <c r="G31" i="15"/>
  <c r="I31" i="15" s="1"/>
  <c r="G30" i="15"/>
  <c r="I30" i="15" s="1"/>
  <c r="G29" i="15"/>
  <c r="I29" i="15" s="1"/>
  <c r="G26" i="15"/>
  <c r="G25" i="15"/>
  <c r="I25" i="15" s="1"/>
  <c r="G24" i="15"/>
  <c r="I24" i="15" s="1"/>
  <c r="G23" i="15"/>
  <c r="I23" i="15" s="1"/>
  <c r="G22" i="15"/>
  <c r="I22" i="15" s="1"/>
  <c r="G21" i="15"/>
  <c r="I21" i="15" s="1"/>
  <c r="G19" i="15"/>
  <c r="I19" i="15" s="1"/>
  <c r="G18" i="15"/>
  <c r="I18" i="15" s="1"/>
  <c r="F17" i="15"/>
  <c r="F16" i="15" s="1"/>
  <c r="C17" i="15"/>
  <c r="H16" i="15"/>
  <c r="E16" i="15"/>
  <c r="B16" i="15"/>
  <c r="G15" i="15"/>
  <c r="I15" i="15" s="1"/>
  <c r="C14" i="15"/>
  <c r="G14" i="15" s="1"/>
  <c r="I14" i="15" s="1"/>
  <c r="G13" i="15"/>
  <c r="I13" i="15" s="1"/>
  <c r="G12" i="15"/>
  <c r="I12" i="15" s="1"/>
  <c r="G11" i="15"/>
  <c r="I11" i="15" s="1"/>
  <c r="G10" i="15"/>
  <c r="I10" i="15" s="1"/>
  <c r="G9" i="15"/>
  <c r="I9" i="15" s="1"/>
  <c r="G7" i="15"/>
  <c r="G5" i="15"/>
  <c r="I5" i="15" s="1"/>
  <c r="H4" i="15"/>
  <c r="F4" i="15"/>
  <c r="E4" i="15"/>
  <c r="B4" i="15"/>
  <c r="H4" i="2"/>
  <c r="H17" i="2"/>
  <c r="I26" i="15" l="1"/>
  <c r="H3" i="15"/>
  <c r="E3" i="15"/>
  <c r="F3" i="15"/>
  <c r="B3" i="15"/>
  <c r="C4" i="15"/>
  <c r="I7" i="15"/>
  <c r="D4" i="15"/>
  <c r="G17" i="15"/>
  <c r="D16" i="15"/>
  <c r="C16" i="15"/>
  <c r="G8" i="15"/>
  <c r="I8" i="15" s="1"/>
  <c r="H3" i="2"/>
  <c r="D13" i="2"/>
  <c r="G13" i="2" s="1"/>
  <c r="I13" i="2" s="1"/>
  <c r="C3" i="15" l="1"/>
  <c r="I4" i="15"/>
  <c r="G16" i="15"/>
  <c r="I17" i="15"/>
  <c r="D3" i="15"/>
  <c r="G4" i="15"/>
  <c r="C18" i="2"/>
  <c r="I16" i="15" l="1"/>
  <c r="I3" i="15" s="1"/>
  <c r="G3" i="15"/>
  <c r="C14" i="2"/>
  <c r="D21" i="2" l="1"/>
  <c r="G21" i="2" s="1"/>
  <c r="I21" i="2" s="1"/>
  <c r="F18" i="2" l="1"/>
  <c r="D31" i="2" l="1"/>
  <c r="G31" i="2" s="1"/>
  <c r="I31" i="2" s="1"/>
  <c r="D30" i="2"/>
  <c r="G30" i="2" s="1"/>
  <c r="I30" i="2" s="1"/>
  <c r="D29" i="2"/>
  <c r="G29" i="2" s="1"/>
  <c r="I29" i="2" s="1"/>
  <c r="D28" i="2"/>
  <c r="G28" i="2" s="1"/>
  <c r="I28" i="2" s="1"/>
  <c r="D26" i="2"/>
  <c r="G26" i="2" s="1"/>
  <c r="I26" i="2" s="1"/>
  <c r="D25" i="2"/>
  <c r="G25" i="2" s="1"/>
  <c r="I25" i="2" s="1"/>
  <c r="D24" i="2"/>
  <c r="D23" i="2"/>
  <c r="G23" i="2" s="1"/>
  <c r="I23" i="2" s="1"/>
  <c r="D22" i="2"/>
  <c r="G22" i="2" s="1"/>
  <c r="I22" i="2" s="1"/>
  <c r="D20" i="2"/>
  <c r="G20" i="2" s="1"/>
  <c r="I20" i="2" s="1"/>
  <c r="D19" i="2"/>
  <c r="G19" i="2" s="1"/>
  <c r="I19" i="2" s="1"/>
  <c r="D18" i="2"/>
  <c r="G18" i="2" s="1"/>
  <c r="I18" i="2" s="1"/>
  <c r="D16" i="2"/>
  <c r="G16" i="2" s="1"/>
  <c r="I16" i="2" s="1"/>
  <c r="D15" i="2"/>
  <c r="G15" i="2" s="1"/>
  <c r="I15" i="2" s="1"/>
  <c r="D14" i="2"/>
  <c r="G14" i="2" s="1"/>
  <c r="I14" i="2" s="1"/>
  <c r="D12" i="2"/>
  <c r="G12" i="2" s="1"/>
  <c r="I12" i="2" s="1"/>
  <c r="D11" i="2"/>
  <c r="G11" i="2" s="1"/>
  <c r="I11" i="2" s="1"/>
  <c r="D10" i="2"/>
  <c r="G10" i="2" s="1"/>
  <c r="I10" i="2" s="1"/>
  <c r="D9" i="2"/>
  <c r="G9" i="2" s="1"/>
  <c r="I9" i="2" s="1"/>
  <c r="D8" i="2"/>
  <c r="G8" i="2" s="1"/>
  <c r="I8" i="2" s="1"/>
  <c r="D7" i="2"/>
  <c r="G7" i="2" s="1"/>
  <c r="I7" i="2" s="1"/>
  <c r="D6" i="2"/>
  <c r="G6" i="2" s="1"/>
  <c r="I6" i="2" s="1"/>
  <c r="D5" i="2"/>
  <c r="G5" i="2" s="1"/>
  <c r="E17" i="2"/>
  <c r="F17" i="2"/>
  <c r="E4" i="2"/>
  <c r="F4" i="2"/>
  <c r="C17" i="2"/>
  <c r="C4" i="2"/>
  <c r="I5" i="2" l="1"/>
  <c r="I4" i="2" s="1"/>
  <c r="G4" i="2"/>
  <c r="D17" i="2"/>
  <c r="G24" i="2"/>
  <c r="I24" i="2" s="1"/>
  <c r="I17" i="2" s="1"/>
  <c r="C3" i="2"/>
  <c r="D4" i="2"/>
  <c r="F3" i="2"/>
  <c r="E3" i="2"/>
  <c r="I3" i="2" l="1"/>
  <c r="D3" i="2"/>
  <c r="G17" i="2"/>
  <c r="G3" i="2" s="1"/>
  <c r="B17" i="2"/>
  <c r="B4" i="2" l="1"/>
  <c r="B3" i="2" s="1"/>
</calcChain>
</file>

<file path=xl/sharedStrings.xml><?xml version="1.0" encoding="utf-8"?>
<sst xmlns="http://schemas.openxmlformats.org/spreadsheetml/2006/main" count="397" uniqueCount="135">
  <si>
    <t>Ordinaire</t>
  </si>
  <si>
    <t>Fonds de réserve</t>
  </si>
  <si>
    <t>Fonds de réserve ordinaire pour charges futures du CPAS</t>
  </si>
  <si>
    <t>Fonds de réserve ordinaire pour financer la mise en oeuvre Audit RH &amp; les frais E-Government</t>
  </si>
  <si>
    <t>Fonds de réserve ordinaire pour financer les dépenses de personnel</t>
  </si>
  <si>
    <t>Fonds de réserve ordinaire pour financer les futures charges pour la Zone de Police</t>
  </si>
  <si>
    <t>fonds de réserves ordinaire - Programme Erasmus +</t>
  </si>
  <si>
    <t>fonds de réserves SO général 2018 - dd 22,05,2018 - n°352/024/C/197</t>
  </si>
  <si>
    <t>Contrat école 2022-2024</t>
  </si>
  <si>
    <t>Provision pour risques et charges</t>
  </si>
  <si>
    <t>MB 2 et 4  2017 - Prélèvement Dossier Telus Properties </t>
  </si>
  <si>
    <t>provision pour couvrir les non valeurs comptabilisées au service ordinaire en dehors de fonction 040</t>
  </si>
  <si>
    <t>Provision PRI exercice fiscal 2018</t>
  </si>
  <si>
    <t>Provision PRI exercice fiscal 2019</t>
  </si>
  <si>
    <t>Provision PRI exercice fiscal 2020</t>
  </si>
  <si>
    <t>provision spécifique sur les taxes locales liées aux contentieux fiscaux liés auxtaxes Bureaux et An</t>
  </si>
  <si>
    <t>Provision parking Brussels 2021</t>
  </si>
  <si>
    <t>DAS (Dispositif d'accrochage scolaire)</t>
  </si>
  <si>
    <t>104/954-01/    -  /232</t>
  </si>
  <si>
    <t>060/954-01/    -  /231</t>
  </si>
  <si>
    <t>000/954-01/    -  /232</t>
  </si>
  <si>
    <t>330/954-01/    -AA/c01</t>
  </si>
  <si>
    <t>832/954-01/    -  /791</t>
  </si>
  <si>
    <t>060/954-01/    -  /11</t>
  </si>
  <si>
    <t>060/954-01/    -  /332</t>
  </si>
  <si>
    <t xml:space="preserve">000/958-01 </t>
  </si>
  <si>
    <t xml:space="preserve">040/958-01 </t>
  </si>
  <si>
    <t>BI - MB1&amp;3 - taxes locales hors 7 &amp; 49 (solde)</t>
  </si>
  <si>
    <t>provision sur les taxes locales (délibé dd 24 02 2016)</t>
  </si>
  <si>
    <t>040/958-01/    -  /231</t>
  </si>
  <si>
    <t>MB3 2021 - taxes locales</t>
  </si>
  <si>
    <t>BI 2021 - taxes locales</t>
  </si>
  <si>
    <t>BI - MB1&amp;3 - taxes locales hors 7 &amp; 49</t>
  </si>
  <si>
    <t>rect imp 15110-15529 imps en double sal 08/2019 anticipés - 09/2019 échus</t>
  </si>
  <si>
    <t>reduc imp 26740 suite à ED 24525 oublié</t>
  </si>
  <si>
    <t>coll 17032020 nr 023 -Comptes annuels 2019 - Décision d'affectation du boni ordinaire hors prélèveme</t>
  </si>
  <si>
    <t xml:space="preserve">060/958-01 </t>
  </si>
  <si>
    <t>Remplace IM 27529</t>
  </si>
  <si>
    <t>MB 00 collège 07 05 2019 / n° 005</t>
  </si>
  <si>
    <t>Annulation IM 27529</t>
  </si>
  <si>
    <t>Prélèvement pour pallier la non perception de certaines taxes</t>
  </si>
  <si>
    <t>provision sur les taxes locales (à utiliser pour couvrir le dépassement descrédits votés à cet effet</t>
  </si>
  <si>
    <t>imp</t>
  </si>
  <si>
    <t>ex</t>
  </si>
  <si>
    <t>article</t>
  </si>
  <si>
    <t>montant</t>
  </si>
  <si>
    <t>Libellé</t>
  </si>
  <si>
    <t>date échéance</t>
  </si>
  <si>
    <t>date comptable</t>
  </si>
  <si>
    <t>n° CP</t>
  </si>
  <si>
    <t xml:space="preserve">Libellé Tiers </t>
  </si>
  <si>
    <t>BI - MB1&amp;3 - taxes 7 &amp; 49</t>
  </si>
  <si>
    <t>MB 4 2020 - supplément alimentation provision fiscale</t>
  </si>
  <si>
    <t>budget 2020 - alimentation provision fiscale</t>
  </si>
  <si>
    <t>budget 2019 - alimentation provision fiscale</t>
  </si>
  <si>
    <t>MB 4 10 2018 - Prélèvement pour pallier la non perception de certaines taxes</t>
  </si>
  <si>
    <t>MB 2 06 2018 - Prélèvement pour pallier la non perception de certaines taxes</t>
  </si>
  <si>
    <t>Provision spécifique sur les taxes locales liées aux contentieux fiscaux liés aux taxes Bureaux et A</t>
  </si>
  <si>
    <t>Budget et MB 2014 - Prélèvement pour pallier la non perception de certaines taxes</t>
  </si>
  <si>
    <t>MB 4 2017 - Alimentation provision pour NV hors Taxes</t>
  </si>
  <si>
    <t>MB 3 CC 27 10 2021 - Fonds de réserve contrat école pour années 2022 à 2025</t>
  </si>
  <si>
    <t>Fonds de réserve contrat école pour années 2022 à 2025</t>
  </si>
  <si>
    <t>MB 1 CC 30 06 2021 - Fonds de réserve contrat école pour années 2022 à 2025</t>
  </si>
  <si>
    <t>alimentation MB 4 10 2019</t>
  </si>
  <si>
    <t>fonds de réserves SO général 2018 - dd 22,05,2018 - n°352/024/C/197 supplément</t>
  </si>
  <si>
    <t>fonds de réserves SO général 2018 - dd 22,05,2018 - n°352/024/C/197 - supplément</t>
  </si>
  <si>
    <t xml:space="preserve">330/954-01 </t>
  </si>
  <si>
    <t>Prélèvement pour le fonds de réserves ordinaire - Prélèvement pour la Zone de Police</t>
  </si>
  <si>
    <t>Mise en oeuvre Audit RH &amp; Informatique (MB 4 10 2019)</t>
  </si>
  <si>
    <t>création fonds de réserves - dépenses de personnel</t>
  </si>
  <si>
    <t>BI 3,078,728 CC 16/12/2020 tft 0463/15002 vers 046302021330831</t>
  </si>
  <si>
    <t>060/954-01/    -AA/252</t>
  </si>
  <si>
    <t>MB4 SO - transfert provision 11196 vers fonds SO 2021330831</t>
  </si>
  <si>
    <t>MB4 SO - transfert provision 11196 vers fonds SO 2021330831 (cf DC 2275)</t>
  </si>
  <si>
    <t>Référence</t>
  </si>
  <si>
    <t xml:space="preserve">MB 2 et 4  2017 - Prélèvement Dossier Telus Properties </t>
  </si>
  <si>
    <t>060/958-01/    -  /252</t>
  </si>
  <si>
    <t xml:space="preserve">MB 3 CC 27 10 2021 - Provision Parking Brussels 2021 (20 % du produit estimé) </t>
  </si>
  <si>
    <t>Provision Parking Brussels 2021 (20 % du produit estimé)</t>
  </si>
  <si>
    <t xml:space="preserve">MB 1 CC 30 06 2021 - Provision Parking Brussels 2021 (20 % du produit estimé) </t>
  </si>
  <si>
    <t>Fonds politique de la Ville 2021-2025</t>
  </si>
  <si>
    <t>CQD Petite Colline</t>
  </si>
  <si>
    <t xml:space="preserve">Provision sur les taxes locales </t>
  </si>
  <si>
    <t>Provision PRI exercice fiscal 2021</t>
  </si>
  <si>
    <t>provision spécifique sur les taxes locales liées aux contentieux fiscaux liés aux taxes Bureaux et Antennes</t>
  </si>
  <si>
    <t>Provision</t>
  </si>
  <si>
    <t>Réserve</t>
  </si>
  <si>
    <t>Checks avec la base</t>
  </si>
  <si>
    <t>Mission Ukraine</t>
  </si>
  <si>
    <t>Solde 31/12/2022</t>
  </si>
  <si>
    <t>Subvention régionale - lutte contre le décrochage scolaire 2022-2024</t>
  </si>
  <si>
    <t>Provision PRI exercice fiscal 2022</t>
  </si>
  <si>
    <t>Provision Parking Brussels 2020</t>
  </si>
  <si>
    <t>Provision parking Brussels 2022</t>
  </si>
  <si>
    <t>Modifications en 2023 prévues</t>
  </si>
  <si>
    <t>Subside Ukraine Logement volet B</t>
  </si>
  <si>
    <t>Solde 31/12/2023
(estimation)</t>
  </si>
  <si>
    <t>Solde 31/12/2024 (post BI)</t>
  </si>
  <si>
    <t>Solde 31/12/2024 (post MB1)</t>
  </si>
  <si>
    <t>Augmentations au BI 2024</t>
  </si>
  <si>
    <t>Diminutions au BI 2024</t>
  </si>
  <si>
    <t>Modifications à la MB1 2024</t>
  </si>
  <si>
    <t>Solde 2022</t>
  </si>
  <si>
    <t>Mouvement 2023</t>
  </si>
  <si>
    <t>Solde 2023</t>
  </si>
  <si>
    <t>Fond de réserve PGV- PdV 2021-2025</t>
  </si>
  <si>
    <t>Fonds de réserve Subvention régionale pour la lutte contre le décrochage scolaire</t>
  </si>
  <si>
    <t>Fonds de réserve CQD Petite Colline - partie SO</t>
  </si>
  <si>
    <t>Fonds de réserve Ukraine</t>
  </si>
  <si>
    <t>Fonds de réserve DAS 2021-2022 à 2023-2024</t>
  </si>
  <si>
    <t>Fonds de réserve Ukraine volet B logement via Renovas</t>
  </si>
  <si>
    <t>Fonds de réserve Contrat écoles pour années 2022 à 2025</t>
  </si>
  <si>
    <t>Fonds de réserves ordinaire - Programme Erasmus +</t>
  </si>
  <si>
    <t>TOTAL</t>
  </si>
  <si>
    <t>situation aux comptes</t>
  </si>
  <si>
    <t>Provision Dossier Telus Properties</t>
  </si>
  <si>
    <t>Provision Parking Brussels 2021</t>
  </si>
  <si>
    <t>Provision Parking Brussels 2022</t>
  </si>
  <si>
    <t>Provision Parking Brussels 2023</t>
  </si>
  <si>
    <t>Provision pour couvrir les non valeurs sur redevances</t>
  </si>
  <si>
    <t>Provision PRI exercice fiscal 2023</t>
  </si>
  <si>
    <t>Provision spécifique liée aux contentieux fiscaux des taxes Bureaux et Antennes</t>
  </si>
  <si>
    <t>Provision pour couvrir les non valeurs sur les taxes locales</t>
  </si>
  <si>
    <t>Provision parking Brussels 2023</t>
  </si>
  <si>
    <t>Comptes 2023</t>
  </si>
  <si>
    <t>Augmentations au BI 2025</t>
  </si>
  <si>
    <t>Diminutions au BI 2025</t>
  </si>
  <si>
    <t>Solde 31/12/2025 (post BI)</t>
  </si>
  <si>
    <t>Subvention régionale - lutte contre le décrochage scolaire 2025-2027</t>
  </si>
  <si>
    <t>Comptes 2024</t>
  </si>
  <si>
    <t>Provision parking Brussels 2024</t>
  </si>
  <si>
    <t>Provision PRI exercice fiscal 2024</t>
  </si>
  <si>
    <t>Augmentations au BI 2026</t>
  </si>
  <si>
    <t>Diminutions au BI 2026</t>
  </si>
  <si>
    <t>Solde 31/12/2026 (post 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</si>
</sst>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0"/>
      <color rgb="FF000000"/>
      <name val="Lucida Sans Unicode"/>
      <family val="2"/>
    </font>
    <font>
      <b/>
      <sz val="10"/>
      <color rgb="FF000000"/>
      <name val="Lucida Sans Unicode"/>
      <family val="2"/>
    </font>
    <font>
      <sz val="10"/>
      <color rgb="FF000000"/>
      <name val="Lucida Sans Unicode"/>
      <family val="2"/>
    </font>
    <font>
      <sz val="10"/>
      <name val="Lucida Sans Unicode"/>
      <family val="2"/>
    </font>
    <font>
      <sz val="10.5"/>
      <color rgb="FF425563"/>
      <name val="Calibri"/>
      <family val="2"/>
      <scheme val="minor"/>
    </font>
    <font>
      <b/>
      <sz val="10.5"/>
      <color rgb="FF42556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/>
    <xf numFmtId="43" fontId="0" fillId="0" borderId="0" xfId="1" applyFont="1"/>
    <xf numFmtId="0" fontId="5" fillId="0" borderId="4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0" fillId="4" borderId="0" xfId="0" applyFill="1" applyAlignment="1">
      <alignment wrapText="1"/>
    </xf>
    <xf numFmtId="43" fontId="0" fillId="4" borderId="0" xfId="1" applyFont="1" applyFill="1"/>
    <xf numFmtId="3" fontId="6" fillId="2" borderId="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7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43" fontId="0" fillId="0" borderId="0" xfId="1" applyFont="1" applyFill="1"/>
    <xf numFmtId="0" fontId="6" fillId="4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84AE-3EE3-4EF4-B01F-8212E8CCF6C8}">
  <sheetPr>
    <pageSetUpPr fitToPage="1"/>
  </sheetPr>
  <dimension ref="A1:V45"/>
  <sheetViews>
    <sheetView tabSelected="1" zoomScale="70" zoomScaleNormal="70" workbookViewId="0">
      <selection activeCell="O10" sqref="O10"/>
    </sheetView>
  </sheetViews>
  <sheetFormatPr baseColWidth="10" defaultRowHeight="14.4" x14ac:dyDescent="0.3"/>
  <cols>
    <col min="1" max="1" width="60.6640625" style="1" customWidth="1"/>
    <col min="2" max="9" width="20.6640625" hidden="1" customWidth="1"/>
    <col min="10" max="10" width="20.6640625" customWidth="1"/>
    <col min="11" max="12" width="20.6640625" hidden="1" customWidth="1"/>
    <col min="13" max="16" width="20.6640625" customWidth="1"/>
    <col min="17" max="17" width="11.44140625" style="38"/>
    <col min="18" max="18" width="13.6640625" style="38" bestFit="1" customWidth="1"/>
    <col min="19" max="19" width="29.6640625" style="38" bestFit="1" customWidth="1"/>
    <col min="20" max="22" width="11.44140625" style="38"/>
  </cols>
  <sheetData>
    <row r="1" spans="1:22" ht="15" thickBot="1" x14ac:dyDescent="0.35"/>
    <row r="2" spans="1:22" ht="62.4" customHeight="1" x14ac:dyDescent="0.3">
      <c r="A2" s="12"/>
      <c r="B2" s="15" t="s">
        <v>89</v>
      </c>
      <c r="C2" s="14" t="s">
        <v>94</v>
      </c>
      <c r="D2" s="13" t="s">
        <v>124</v>
      </c>
      <c r="E2" s="14" t="s">
        <v>99</v>
      </c>
      <c r="F2" s="14" t="s">
        <v>100</v>
      </c>
      <c r="G2" s="13" t="s">
        <v>97</v>
      </c>
      <c r="H2" s="44" t="s">
        <v>101</v>
      </c>
      <c r="I2" s="13" t="s">
        <v>98</v>
      </c>
      <c r="J2" s="48" t="s">
        <v>129</v>
      </c>
      <c r="K2" s="14" t="s">
        <v>125</v>
      </c>
      <c r="L2" s="14" t="s">
        <v>126</v>
      </c>
      <c r="M2" s="13" t="s">
        <v>127</v>
      </c>
      <c r="N2" s="14" t="s">
        <v>132</v>
      </c>
      <c r="O2" s="14" t="s">
        <v>133</v>
      </c>
      <c r="P2" s="45" t="s">
        <v>134</v>
      </c>
      <c r="Q2" s="39"/>
      <c r="R2" s="39"/>
    </row>
    <row r="3" spans="1:22" ht="31.5" customHeight="1" x14ac:dyDescent="0.3">
      <c r="A3" s="16" t="s">
        <v>0</v>
      </c>
      <c r="B3" s="23">
        <f>SUM(B4+B16)</f>
        <v>113200438.52000001</v>
      </c>
      <c r="C3" s="23">
        <f t="shared" ref="C3:K3" si="0">+C4+C16</f>
        <v>-4657734.7400000012</v>
      </c>
      <c r="D3" s="23">
        <f t="shared" si="0"/>
        <v>111673830.60000001</v>
      </c>
      <c r="E3" s="23">
        <f t="shared" si="0"/>
        <v>5366978</v>
      </c>
      <c r="F3" s="23">
        <f t="shared" si="0"/>
        <v>-2939841.3800000004</v>
      </c>
      <c r="G3" s="23">
        <f t="shared" si="0"/>
        <v>111336645.11000001</v>
      </c>
      <c r="H3" s="23">
        <f t="shared" si="0"/>
        <v>-5152</v>
      </c>
      <c r="I3" s="23">
        <f>+I4+I16</f>
        <v>111331493.11000001</v>
      </c>
      <c r="J3" s="23">
        <f>+J4+J16</f>
        <v>103440900.3</v>
      </c>
      <c r="K3" s="23">
        <f t="shared" si="0"/>
        <v>2510737.85</v>
      </c>
      <c r="L3" s="23">
        <f>+L4+L16</f>
        <v>-64945499.149999999</v>
      </c>
      <c r="M3" s="23">
        <f>+M4+M16</f>
        <v>41006139</v>
      </c>
      <c r="N3" s="23">
        <f>+N4+N16</f>
        <v>1198904</v>
      </c>
      <c r="O3" s="23">
        <f>+O4+O16</f>
        <v>-956742</v>
      </c>
      <c r="P3" s="23">
        <f>+P4+P16</f>
        <v>41248300.999999993</v>
      </c>
      <c r="Q3" s="39"/>
      <c r="R3" s="39"/>
    </row>
    <row r="4" spans="1:22" ht="31.5" customHeight="1" x14ac:dyDescent="0.3">
      <c r="A4" s="17" t="s">
        <v>1</v>
      </c>
      <c r="B4" s="24">
        <f t="shared" ref="B4:L4" si="1">SUM(B5:B15)</f>
        <v>8292991.2600000016</v>
      </c>
      <c r="C4" s="24">
        <f t="shared" si="1"/>
        <v>-2545771.41</v>
      </c>
      <c r="D4" s="24">
        <f t="shared" si="1"/>
        <v>6393684.1000000006</v>
      </c>
      <c r="E4" s="24">
        <f t="shared" si="1"/>
        <v>0</v>
      </c>
      <c r="F4" s="24">
        <f t="shared" si="1"/>
        <v>-2439841.3800000004</v>
      </c>
      <c r="G4" s="24">
        <f t="shared" si="1"/>
        <v>3953842.7199999997</v>
      </c>
      <c r="H4" s="24">
        <f t="shared" si="1"/>
        <v>-5152</v>
      </c>
      <c r="I4" s="24">
        <f t="shared" si="1"/>
        <v>3948690.7199999997</v>
      </c>
      <c r="J4" s="24">
        <f t="shared" si="1"/>
        <v>3805814.49</v>
      </c>
      <c r="K4" s="24">
        <f t="shared" si="1"/>
        <v>1335342</v>
      </c>
      <c r="L4" s="24">
        <f t="shared" si="1"/>
        <v>-2918378.1</v>
      </c>
      <c r="M4" s="24">
        <f>SUM(M5:M15)</f>
        <v>2222778.39</v>
      </c>
      <c r="N4" s="24">
        <f t="shared" ref="N4" si="2">SUM(N5:N15)</f>
        <v>0</v>
      </c>
      <c r="O4" s="24">
        <f>SUM(O5:O15)</f>
        <v>-956742</v>
      </c>
      <c r="P4" s="24">
        <f>SUM(P5:P15)</f>
        <v>1266036.3900000001</v>
      </c>
      <c r="Q4" s="39"/>
      <c r="R4" s="39"/>
    </row>
    <row r="5" spans="1:22" ht="31.5" customHeight="1" x14ac:dyDescent="0.3">
      <c r="A5" s="18" t="s">
        <v>80</v>
      </c>
      <c r="B5" s="19">
        <v>3049071.3300000005</v>
      </c>
      <c r="C5" s="20">
        <v>-912423</v>
      </c>
      <c r="D5" s="19">
        <v>2126149.33</v>
      </c>
      <c r="E5" s="20"/>
      <c r="F5" s="20">
        <v>-931577.9</v>
      </c>
      <c r="G5" s="19">
        <f>+D5+E5+F5</f>
        <v>1194571.4300000002</v>
      </c>
      <c r="H5" s="20"/>
      <c r="I5" s="19">
        <f>G5+H5</f>
        <v>1194571.4300000002</v>
      </c>
      <c r="J5" s="20">
        <v>1194571.43</v>
      </c>
      <c r="K5" s="46"/>
      <c r="L5" s="46">
        <v>-939727.45</v>
      </c>
      <c r="M5" s="19">
        <f>+J5+K5+L5</f>
        <v>254843.97999999998</v>
      </c>
      <c r="N5" s="46"/>
      <c r="O5" s="46"/>
      <c r="P5" s="19">
        <f>+M5+N5+O5</f>
        <v>254843.97999999998</v>
      </c>
      <c r="Q5" s="41"/>
      <c r="R5" s="41"/>
    </row>
    <row r="6" spans="1:22" ht="31.5" customHeight="1" x14ac:dyDescent="0.3">
      <c r="A6" s="18" t="s">
        <v>90</v>
      </c>
      <c r="B6" s="19">
        <v>1335342</v>
      </c>
      <c r="C6" s="20">
        <v>-667671</v>
      </c>
      <c r="D6" s="19">
        <v>1138174.1200000001</v>
      </c>
      <c r="E6" s="20"/>
      <c r="F6" s="27">
        <v>-667671</v>
      </c>
      <c r="G6" s="19">
        <f t="shared" ref="G6" si="3">+D6+E6+F6</f>
        <v>470503.12000000011</v>
      </c>
      <c r="H6" s="20"/>
      <c r="I6" s="19">
        <f t="shared" ref="I6" si="4">G6+H6</f>
        <v>470503.12000000011</v>
      </c>
      <c r="J6" s="20">
        <v>200301.3</v>
      </c>
      <c r="K6" s="46">
        <v>0</v>
      </c>
      <c r="L6" s="47"/>
      <c r="M6" s="19">
        <f>+J6+K6+L6</f>
        <v>200301.3</v>
      </c>
      <c r="N6" s="46"/>
      <c r="O6" s="47"/>
      <c r="P6" s="19">
        <f>+M6+N6+O6</f>
        <v>200301.3</v>
      </c>
      <c r="Q6" s="41"/>
      <c r="R6" s="41"/>
    </row>
    <row r="7" spans="1:22" ht="31.5" customHeight="1" x14ac:dyDescent="0.3">
      <c r="A7" s="18" t="s">
        <v>128</v>
      </c>
      <c r="B7" s="19">
        <v>0</v>
      </c>
      <c r="C7" s="20">
        <v>0</v>
      </c>
      <c r="D7" s="19">
        <v>0</v>
      </c>
      <c r="E7" s="20"/>
      <c r="F7" s="27">
        <v>0</v>
      </c>
      <c r="G7" s="19">
        <f t="shared" ref="G7:G15" si="5">+D7+E7+F7</f>
        <v>0</v>
      </c>
      <c r="H7" s="20"/>
      <c r="I7" s="19">
        <f t="shared" ref="I7:I15" si="6">G7+H7</f>
        <v>0</v>
      </c>
      <c r="J7" s="20">
        <v>0</v>
      </c>
      <c r="K7" s="46">
        <v>1335342</v>
      </c>
      <c r="L7" s="47"/>
      <c r="M7" s="19">
        <f t="shared" ref="M7:M15" si="7">+J7+K7+L7</f>
        <v>1335342</v>
      </c>
      <c r="N7" s="46"/>
      <c r="O7" s="47">
        <v>-667671</v>
      </c>
      <c r="P7" s="19">
        <f t="shared" ref="P7:P15" si="8">+M7+N7+O7</f>
        <v>667671</v>
      </c>
      <c r="Q7" s="41"/>
      <c r="R7" s="41"/>
    </row>
    <row r="8" spans="1:22" ht="31.5" customHeight="1" x14ac:dyDescent="0.3">
      <c r="A8" s="18" t="s">
        <v>5</v>
      </c>
      <c r="B8" s="19">
        <v>1277829</v>
      </c>
      <c r="C8" s="20">
        <v>-743925</v>
      </c>
      <c r="D8" s="19">
        <v>533904</v>
      </c>
      <c r="E8" s="20"/>
      <c r="F8" s="20"/>
      <c r="G8" s="19">
        <f t="shared" si="5"/>
        <v>533904</v>
      </c>
      <c r="H8" s="20"/>
      <c r="I8" s="19">
        <f t="shared" si="6"/>
        <v>533904</v>
      </c>
      <c r="J8" s="20">
        <v>533904</v>
      </c>
      <c r="K8" s="46"/>
      <c r="L8" s="46">
        <v>-533904</v>
      </c>
      <c r="M8" s="19">
        <f t="shared" si="7"/>
        <v>0</v>
      </c>
      <c r="N8" s="46"/>
      <c r="O8" s="46"/>
      <c r="P8" s="19">
        <f t="shared" si="8"/>
        <v>0</v>
      </c>
      <c r="Q8" s="41"/>
      <c r="R8" s="41"/>
    </row>
    <row r="9" spans="1:22" ht="31.5" customHeight="1" x14ac:dyDescent="0.3">
      <c r="A9" s="18" t="s">
        <v>81</v>
      </c>
      <c r="B9" s="19">
        <v>1113770.1100000001</v>
      </c>
      <c r="C9" s="20">
        <v>-215923</v>
      </c>
      <c r="D9" s="19">
        <v>897847.11</v>
      </c>
      <c r="E9" s="20"/>
      <c r="F9" s="20">
        <v>-236186</v>
      </c>
      <c r="G9" s="19">
        <f t="shared" si="5"/>
        <v>661661.11</v>
      </c>
      <c r="H9" s="20">
        <v>-5152</v>
      </c>
      <c r="I9" s="19">
        <f t="shared" si="6"/>
        <v>656509.11</v>
      </c>
      <c r="J9" s="20">
        <v>661661.11</v>
      </c>
      <c r="K9" s="46"/>
      <c r="L9" s="46">
        <v>-244510</v>
      </c>
      <c r="M9" s="19">
        <f t="shared" si="7"/>
        <v>417151.11</v>
      </c>
      <c r="N9" s="46"/>
      <c r="O9" s="46">
        <v>-289071</v>
      </c>
      <c r="P9" s="19">
        <f t="shared" si="8"/>
        <v>128080.10999999999</v>
      </c>
      <c r="Q9" s="41"/>
      <c r="R9" s="41"/>
    </row>
    <row r="10" spans="1:22" ht="31.5" customHeight="1" x14ac:dyDescent="0.3">
      <c r="A10" s="18" t="s">
        <v>88</v>
      </c>
      <c r="B10" s="19">
        <v>563973.9</v>
      </c>
      <c r="C10" s="20">
        <v>107137.63</v>
      </c>
      <c r="D10" s="26">
        <v>621714.62</v>
      </c>
      <c r="E10" s="20"/>
      <c r="F10" s="20">
        <v>-212868.5</v>
      </c>
      <c r="G10" s="26">
        <f t="shared" si="5"/>
        <v>408846.12</v>
      </c>
      <c r="H10" s="20"/>
      <c r="I10" s="19">
        <f t="shared" si="6"/>
        <v>408846.12</v>
      </c>
      <c r="J10" s="20">
        <v>398950.2</v>
      </c>
      <c r="K10" s="46"/>
      <c r="L10" s="46">
        <v>-398950.2</v>
      </c>
      <c r="M10" s="19">
        <f t="shared" si="7"/>
        <v>0</v>
      </c>
      <c r="N10" s="46"/>
      <c r="O10" s="46"/>
      <c r="P10" s="19">
        <f t="shared" si="8"/>
        <v>0</v>
      </c>
      <c r="Q10" s="41"/>
      <c r="R10" s="41"/>
    </row>
    <row r="11" spans="1:22" ht="31.5" customHeight="1" x14ac:dyDescent="0.3">
      <c r="A11" s="18" t="s">
        <v>4</v>
      </c>
      <c r="B11" s="19">
        <v>420000</v>
      </c>
      <c r="C11" s="20">
        <v>-15000</v>
      </c>
      <c r="D11" s="19">
        <v>420000</v>
      </c>
      <c r="E11" s="20"/>
      <c r="F11" s="20"/>
      <c r="G11" s="19">
        <f t="shared" si="5"/>
        <v>420000</v>
      </c>
      <c r="H11" s="20"/>
      <c r="I11" s="19">
        <f t="shared" si="6"/>
        <v>420000</v>
      </c>
      <c r="J11" s="20">
        <v>420000</v>
      </c>
      <c r="K11" s="46"/>
      <c r="L11" s="46">
        <v>-420000</v>
      </c>
      <c r="M11" s="19">
        <f t="shared" si="7"/>
        <v>0</v>
      </c>
      <c r="N11" s="46"/>
      <c r="O11" s="46"/>
      <c r="P11" s="19">
        <f t="shared" si="8"/>
        <v>0</v>
      </c>
      <c r="Q11" s="42"/>
      <c r="R11" s="41"/>
    </row>
    <row r="12" spans="1:22" ht="31.5" customHeight="1" x14ac:dyDescent="0.3">
      <c r="A12" s="18" t="s">
        <v>17</v>
      </c>
      <c r="B12" s="19">
        <v>262005.02000000008</v>
      </c>
      <c r="C12" s="20">
        <v>-200356.78</v>
      </c>
      <c r="D12" s="19">
        <v>262005.02</v>
      </c>
      <c r="E12" s="20"/>
      <c r="F12" s="20">
        <v>-61648.24</v>
      </c>
      <c r="G12" s="19">
        <f t="shared" si="5"/>
        <v>200356.78</v>
      </c>
      <c r="H12" s="20"/>
      <c r="I12" s="19">
        <f t="shared" si="6"/>
        <v>200356.78</v>
      </c>
      <c r="J12" s="20">
        <v>381286.45</v>
      </c>
      <c r="K12" s="46"/>
      <c r="L12" s="46">
        <v>-381286.45</v>
      </c>
      <c r="M12" s="19">
        <f t="shared" si="7"/>
        <v>0</v>
      </c>
      <c r="N12" s="46"/>
      <c r="O12" s="46"/>
      <c r="P12" s="19">
        <f t="shared" si="8"/>
        <v>0</v>
      </c>
      <c r="Q12" s="42"/>
      <c r="R12" s="41"/>
      <c r="S12"/>
      <c r="T12"/>
      <c r="U12"/>
      <c r="V12"/>
    </row>
    <row r="13" spans="1:22" ht="31.5" customHeight="1" x14ac:dyDescent="0.3">
      <c r="A13" s="18" t="s">
        <v>95</v>
      </c>
      <c r="B13" s="19">
        <v>0</v>
      </c>
      <c r="C13" s="20">
        <v>246640</v>
      </c>
      <c r="D13" s="19">
        <v>246640</v>
      </c>
      <c r="E13" s="20"/>
      <c r="F13" s="20">
        <v>-246640</v>
      </c>
      <c r="G13" s="19">
        <f t="shared" si="5"/>
        <v>0</v>
      </c>
      <c r="H13" s="20"/>
      <c r="I13" s="19">
        <f t="shared" si="6"/>
        <v>0</v>
      </c>
      <c r="J13" s="20">
        <v>15140</v>
      </c>
      <c r="K13" s="46"/>
      <c r="L13" s="46"/>
      <c r="M13" s="19">
        <f t="shared" si="7"/>
        <v>15140</v>
      </c>
      <c r="N13" s="46"/>
      <c r="O13" s="46"/>
      <c r="P13" s="19">
        <f t="shared" si="8"/>
        <v>15140</v>
      </c>
      <c r="Q13" s="41"/>
      <c r="R13" s="41"/>
      <c r="S13"/>
      <c r="T13"/>
      <c r="U13"/>
      <c r="V13"/>
    </row>
    <row r="14" spans="1:22" ht="31.5" customHeight="1" x14ac:dyDescent="0.3">
      <c r="A14" s="18" t="s">
        <v>8</v>
      </c>
      <c r="B14" s="19">
        <v>227500</v>
      </c>
      <c r="C14" s="20">
        <f>-193672+49421.74</f>
        <v>-144250.26</v>
      </c>
      <c r="D14" s="19">
        <v>103750</v>
      </c>
      <c r="E14" s="20"/>
      <c r="F14" s="20">
        <v>-83249.740000000005</v>
      </c>
      <c r="G14" s="19">
        <f t="shared" si="5"/>
        <v>20500.259999999995</v>
      </c>
      <c r="H14" s="20"/>
      <c r="I14" s="19">
        <f t="shared" si="6"/>
        <v>20500.259999999995</v>
      </c>
      <c r="J14" s="20">
        <v>0</v>
      </c>
      <c r="K14" s="46"/>
      <c r="L14" s="46"/>
      <c r="M14" s="19">
        <f t="shared" si="7"/>
        <v>0</v>
      </c>
      <c r="N14" s="46"/>
      <c r="O14" s="46"/>
      <c r="P14" s="19">
        <f t="shared" si="8"/>
        <v>0</v>
      </c>
      <c r="Q14" s="41"/>
      <c r="R14" s="41"/>
      <c r="S14"/>
      <c r="T14"/>
      <c r="U14"/>
      <c r="V14"/>
    </row>
    <row r="15" spans="1:22" ht="31.5" customHeight="1" x14ac:dyDescent="0.3">
      <c r="A15" s="18" t="s">
        <v>6</v>
      </c>
      <c r="B15" s="19">
        <v>43499.9</v>
      </c>
      <c r="C15" s="20">
        <v>0</v>
      </c>
      <c r="D15" s="19">
        <v>43499.9</v>
      </c>
      <c r="E15" s="20"/>
      <c r="F15" s="20"/>
      <c r="G15" s="19">
        <f t="shared" si="5"/>
        <v>43499.9</v>
      </c>
      <c r="H15" s="20"/>
      <c r="I15" s="19">
        <f t="shared" si="6"/>
        <v>43499.9</v>
      </c>
      <c r="J15" s="20">
        <v>0</v>
      </c>
      <c r="K15" s="46"/>
      <c r="L15" s="46"/>
      <c r="M15" s="19">
        <f t="shared" si="7"/>
        <v>0</v>
      </c>
      <c r="N15" s="46"/>
      <c r="O15" s="46"/>
      <c r="P15" s="19">
        <f t="shared" si="8"/>
        <v>0</v>
      </c>
      <c r="Q15" s="42"/>
      <c r="R15" s="41"/>
      <c r="S15"/>
      <c r="T15"/>
      <c r="U15"/>
      <c r="V15"/>
    </row>
    <row r="16" spans="1:22" ht="31.5" customHeight="1" x14ac:dyDescent="0.3">
      <c r="A16" s="17" t="s">
        <v>9</v>
      </c>
      <c r="B16" s="24">
        <f t="shared" ref="B16:J16" si="9">SUM(B17:B32)</f>
        <v>104907447.26000001</v>
      </c>
      <c r="C16" s="24">
        <f t="shared" si="9"/>
        <v>-2111963.330000001</v>
      </c>
      <c r="D16" s="24">
        <f t="shared" si="9"/>
        <v>105280146.50000001</v>
      </c>
      <c r="E16" s="24">
        <f t="shared" si="9"/>
        <v>5366978</v>
      </c>
      <c r="F16" s="24">
        <f t="shared" si="9"/>
        <v>-500000</v>
      </c>
      <c r="G16" s="24">
        <f t="shared" si="9"/>
        <v>107382802.39000002</v>
      </c>
      <c r="H16" s="24">
        <f t="shared" si="9"/>
        <v>0</v>
      </c>
      <c r="I16" s="24">
        <f t="shared" si="9"/>
        <v>107382802.39000002</v>
      </c>
      <c r="J16" s="24">
        <f t="shared" si="9"/>
        <v>99635085.810000002</v>
      </c>
      <c r="K16" s="24">
        <f t="shared" ref="K16:L16" si="10">SUM(K17:K32)</f>
        <v>1175395.8500000001</v>
      </c>
      <c r="L16" s="24">
        <f t="shared" si="10"/>
        <v>-62027121.049999997</v>
      </c>
      <c r="M16" s="24">
        <f>SUM(M17:M32)</f>
        <v>38783360.609999999</v>
      </c>
      <c r="N16" s="24">
        <f>SUM(N17:N32)</f>
        <v>1198904</v>
      </c>
      <c r="O16" s="24">
        <f>SUM(O17:O32)</f>
        <v>0</v>
      </c>
      <c r="P16" s="24">
        <f>SUM(P17:P32)</f>
        <v>39982264.609999992</v>
      </c>
      <c r="Q16" s="39"/>
      <c r="R16" s="39"/>
      <c r="S16"/>
      <c r="T16"/>
      <c r="U16"/>
      <c r="V16"/>
    </row>
    <row r="17" spans="1:22" ht="31.5" customHeight="1" x14ac:dyDescent="0.3">
      <c r="A17" s="18" t="s">
        <v>82</v>
      </c>
      <c r="B17" s="19">
        <v>2844846.1599999997</v>
      </c>
      <c r="C17" s="20">
        <f>-975000+475000+100000</f>
        <v>-400000</v>
      </c>
      <c r="D17" s="19">
        <v>1455442.39</v>
      </c>
      <c r="E17" s="20"/>
      <c r="F17" s="20">
        <f>-975000+475000</f>
        <v>-500000</v>
      </c>
      <c r="G17" s="19">
        <f t="shared" ref="G17:G32" si="11">+D17+E17+F17</f>
        <v>955442.3899999999</v>
      </c>
      <c r="H17" s="20"/>
      <c r="I17" s="19">
        <f>+G17+H17</f>
        <v>955442.3899999999</v>
      </c>
      <c r="J17" s="20">
        <v>0</v>
      </c>
      <c r="K17" s="46"/>
      <c r="L17" s="46">
        <v>0</v>
      </c>
      <c r="M17" s="19">
        <f>+J17+K17+L17</f>
        <v>0</v>
      </c>
      <c r="N17" s="46"/>
      <c r="O17" s="46">
        <v>0</v>
      </c>
      <c r="P17" s="19">
        <f>+M17+N17+O17</f>
        <v>0</v>
      </c>
      <c r="Q17" s="41"/>
      <c r="R17" s="41"/>
    </row>
    <row r="18" spans="1:22" ht="31.5" customHeight="1" x14ac:dyDescent="0.3">
      <c r="A18" s="18" t="s">
        <v>84</v>
      </c>
      <c r="B18" s="19">
        <v>78439496.480000004</v>
      </c>
      <c r="C18" s="20">
        <v>-1711963.330000001</v>
      </c>
      <c r="D18" s="19">
        <v>75341180.150000006</v>
      </c>
      <c r="E18" s="27">
        <v>5366978</v>
      </c>
      <c r="F18" s="20"/>
      <c r="G18" s="19">
        <f t="shared" si="11"/>
        <v>80708158.150000006</v>
      </c>
      <c r="H18" s="20"/>
      <c r="I18" s="19">
        <f t="shared" ref="I18:I32" si="12">+G18+H18</f>
        <v>80708158.150000006</v>
      </c>
      <c r="J18" s="20">
        <v>80708158.150000006</v>
      </c>
      <c r="K18" s="47">
        <f>1175395.85</f>
        <v>1175395.8500000001</v>
      </c>
      <c r="L18" s="46">
        <f>-53571769.43-8455351.62</f>
        <v>-62027121.049999997</v>
      </c>
      <c r="M18" s="19">
        <f>+J18+K18+L18</f>
        <v>19856432.950000003</v>
      </c>
      <c r="N18" s="47">
        <v>1198904</v>
      </c>
      <c r="O18" s="46"/>
      <c r="P18" s="19">
        <f>+M18+N18+O18</f>
        <v>21055336.950000003</v>
      </c>
      <c r="Q18" s="41"/>
      <c r="R18" s="41"/>
    </row>
    <row r="19" spans="1:22" ht="31.5" customHeight="1" x14ac:dyDescent="0.3">
      <c r="A19" s="18" t="s">
        <v>11</v>
      </c>
      <c r="B19" s="19">
        <v>1128405.79</v>
      </c>
      <c r="C19" s="20">
        <v>0</v>
      </c>
      <c r="D19" s="19">
        <v>878409.37</v>
      </c>
      <c r="E19" s="27"/>
      <c r="F19" s="20"/>
      <c r="G19" s="19">
        <f t="shared" si="11"/>
        <v>878409.37</v>
      </c>
      <c r="H19" s="20"/>
      <c r="I19" s="19">
        <f t="shared" si="12"/>
        <v>878409.37</v>
      </c>
      <c r="J19" s="20">
        <v>140467.01999999999</v>
      </c>
      <c r="K19" s="27"/>
      <c r="L19" s="20"/>
      <c r="M19" s="19">
        <f t="shared" ref="M19:M32" si="13">+J19+K19+L19</f>
        <v>140467.01999999999</v>
      </c>
      <c r="N19" s="27"/>
      <c r="O19" s="20"/>
      <c r="P19" s="19">
        <f t="shared" ref="P19:P32" si="14">+M19+N19+O19</f>
        <v>140467.01999999999</v>
      </c>
      <c r="Q19" s="42"/>
      <c r="R19" s="41"/>
    </row>
    <row r="20" spans="1:22" ht="31.5" customHeight="1" x14ac:dyDescent="0.3">
      <c r="A20" s="18" t="s">
        <v>131</v>
      </c>
      <c r="B20" s="19"/>
      <c r="C20" s="20"/>
      <c r="D20" s="19">
        <v>0</v>
      </c>
      <c r="E20" s="27"/>
      <c r="F20" s="20"/>
      <c r="G20" s="19">
        <f t="shared" si="11"/>
        <v>0</v>
      </c>
      <c r="H20" s="20"/>
      <c r="I20" s="19"/>
      <c r="J20" s="20">
        <v>2134117.23</v>
      </c>
      <c r="K20" s="27"/>
      <c r="L20" s="20"/>
      <c r="M20" s="19">
        <f t="shared" si="13"/>
        <v>2134117.23</v>
      </c>
      <c r="N20" s="27"/>
      <c r="O20" s="20"/>
      <c r="P20" s="19">
        <f t="shared" si="14"/>
        <v>2134117.23</v>
      </c>
      <c r="Q20" s="42"/>
      <c r="R20" s="41"/>
    </row>
    <row r="21" spans="1:22" ht="31.5" customHeight="1" x14ac:dyDescent="0.3">
      <c r="A21" s="18" t="s">
        <v>120</v>
      </c>
      <c r="B21" s="19">
        <v>0</v>
      </c>
      <c r="C21" s="20">
        <v>0</v>
      </c>
      <c r="D21" s="19">
        <v>3401730.91</v>
      </c>
      <c r="E21" s="27">
        <v>0</v>
      </c>
      <c r="F21" s="20"/>
      <c r="G21" s="19">
        <f t="shared" si="11"/>
        <v>3401730.91</v>
      </c>
      <c r="H21" s="20"/>
      <c r="I21" s="19">
        <f t="shared" si="12"/>
        <v>3401730.91</v>
      </c>
      <c r="J21" s="20">
        <v>1670476.36</v>
      </c>
      <c r="K21" s="27"/>
      <c r="L21" s="20"/>
      <c r="M21" s="19">
        <f t="shared" si="13"/>
        <v>1670476.36</v>
      </c>
      <c r="N21" s="27"/>
      <c r="O21" s="20"/>
      <c r="P21" s="19">
        <f t="shared" si="14"/>
        <v>1670476.36</v>
      </c>
      <c r="Q21" s="41"/>
      <c r="R21" s="41"/>
      <c r="S21" s="40"/>
      <c r="T21" s="42"/>
      <c r="U21" s="41"/>
      <c r="V21" s="41"/>
    </row>
    <row r="22" spans="1:22" ht="31.5" customHeight="1" x14ac:dyDescent="0.3">
      <c r="A22" s="18" t="s">
        <v>91</v>
      </c>
      <c r="B22" s="19">
        <v>4107314.43</v>
      </c>
      <c r="C22" s="20">
        <v>0</v>
      </c>
      <c r="D22" s="19">
        <v>4107314.43</v>
      </c>
      <c r="E22" s="20"/>
      <c r="F22" s="20"/>
      <c r="G22" s="19">
        <f t="shared" si="11"/>
        <v>4107314.43</v>
      </c>
      <c r="H22" s="20"/>
      <c r="I22" s="19">
        <f t="shared" si="12"/>
        <v>4107314.43</v>
      </c>
      <c r="J22" s="20">
        <v>1620758.65</v>
      </c>
      <c r="K22" s="20"/>
      <c r="L22" s="20"/>
      <c r="M22" s="19">
        <f t="shared" si="13"/>
        <v>1620758.65</v>
      </c>
      <c r="N22" s="20"/>
      <c r="O22" s="20"/>
      <c r="P22" s="19">
        <f t="shared" si="14"/>
        <v>1620758.65</v>
      </c>
      <c r="Q22" s="42"/>
      <c r="R22" s="41"/>
      <c r="S22" s="40"/>
      <c r="T22" s="41"/>
      <c r="U22" s="42"/>
      <c r="V22" s="41"/>
    </row>
    <row r="23" spans="1:22" ht="31.5" customHeight="1" x14ac:dyDescent="0.3">
      <c r="A23" s="18" t="s">
        <v>83</v>
      </c>
      <c r="B23" s="19">
        <v>2539754.27</v>
      </c>
      <c r="C23" s="20">
        <v>0</v>
      </c>
      <c r="D23" s="19">
        <v>2539754.27</v>
      </c>
      <c r="E23" s="20"/>
      <c r="F23" s="20"/>
      <c r="G23" s="19">
        <f t="shared" si="11"/>
        <v>2539754.27</v>
      </c>
      <c r="H23" s="20"/>
      <c r="I23" s="19">
        <f t="shared" si="12"/>
        <v>2539754.27</v>
      </c>
      <c r="J23" s="20">
        <v>0</v>
      </c>
      <c r="K23" s="20"/>
      <c r="L23" s="20"/>
      <c r="M23" s="19">
        <f t="shared" si="13"/>
        <v>0</v>
      </c>
      <c r="N23" s="20"/>
      <c r="O23" s="20"/>
      <c r="P23" s="19">
        <f t="shared" si="14"/>
        <v>0</v>
      </c>
      <c r="Q23" s="42"/>
      <c r="R23" s="41"/>
      <c r="S23" s="40"/>
      <c r="T23" s="41"/>
      <c r="U23" s="41"/>
      <c r="V23" s="41"/>
    </row>
    <row r="24" spans="1:22" ht="31.5" customHeight="1" x14ac:dyDescent="0.3">
      <c r="A24" s="18" t="s">
        <v>14</v>
      </c>
      <c r="B24" s="19">
        <v>2725333.15</v>
      </c>
      <c r="C24" s="20">
        <v>0</v>
      </c>
      <c r="D24" s="19">
        <v>2725333.15</v>
      </c>
      <c r="E24" s="20"/>
      <c r="F24" s="20"/>
      <c r="G24" s="19">
        <f t="shared" si="11"/>
        <v>2725333.15</v>
      </c>
      <c r="H24" s="20"/>
      <c r="I24" s="19">
        <f t="shared" si="12"/>
        <v>2725333.15</v>
      </c>
      <c r="J24" s="20">
        <v>0</v>
      </c>
      <c r="K24" s="20"/>
      <c r="L24" s="20"/>
      <c r="M24" s="19">
        <f t="shared" si="13"/>
        <v>0</v>
      </c>
      <c r="N24" s="20"/>
      <c r="O24" s="20"/>
      <c r="P24" s="19">
        <f t="shared" si="14"/>
        <v>0</v>
      </c>
      <c r="Q24" s="42"/>
      <c r="R24" s="41"/>
      <c r="S24" s="40"/>
      <c r="T24" s="41"/>
      <c r="U24" s="41"/>
      <c r="V24" s="41"/>
    </row>
    <row r="25" spans="1:22" ht="31.5" customHeight="1" x14ac:dyDescent="0.3">
      <c r="A25" s="18" t="s">
        <v>13</v>
      </c>
      <c r="B25" s="19">
        <v>2097095.22</v>
      </c>
      <c r="C25" s="20">
        <v>0</v>
      </c>
      <c r="D25" s="19">
        <v>2097095.22</v>
      </c>
      <c r="E25" s="20"/>
      <c r="F25" s="20"/>
      <c r="G25" s="19">
        <f t="shared" si="11"/>
        <v>2097095.22</v>
      </c>
      <c r="H25" s="20"/>
      <c r="I25" s="19">
        <f t="shared" si="12"/>
        <v>2097095.22</v>
      </c>
      <c r="J25" s="20">
        <v>0</v>
      </c>
      <c r="K25" s="20"/>
      <c r="L25" s="20"/>
      <c r="M25" s="19">
        <f t="shared" si="13"/>
        <v>0</v>
      </c>
      <c r="N25" s="20"/>
      <c r="O25" s="20"/>
      <c r="P25" s="19">
        <f t="shared" si="14"/>
        <v>0</v>
      </c>
      <c r="Q25" s="42"/>
      <c r="R25" s="41"/>
      <c r="S25" s="40"/>
      <c r="T25" s="41"/>
      <c r="U25" s="42"/>
      <c r="V25" s="41"/>
    </row>
    <row r="26" spans="1:22" ht="31.5" customHeight="1" x14ac:dyDescent="0.3">
      <c r="A26" s="18" t="s">
        <v>12</v>
      </c>
      <c r="B26" s="19">
        <v>3142364.99</v>
      </c>
      <c r="C26" s="20">
        <v>0</v>
      </c>
      <c r="D26" s="19">
        <v>3142364.99</v>
      </c>
      <c r="E26" s="20"/>
      <c r="F26" s="20"/>
      <c r="G26" s="19">
        <f t="shared" si="11"/>
        <v>3142364.99</v>
      </c>
      <c r="H26" s="20"/>
      <c r="I26" s="19">
        <f>+G26+H26</f>
        <v>3142364.99</v>
      </c>
      <c r="J26" s="20">
        <v>266655.3</v>
      </c>
      <c r="K26" s="20"/>
      <c r="L26" s="20"/>
      <c r="M26" s="19">
        <f t="shared" si="13"/>
        <v>266655.3</v>
      </c>
      <c r="N26" s="20"/>
      <c r="O26" s="20"/>
      <c r="P26" s="19">
        <f t="shared" si="14"/>
        <v>266655.3</v>
      </c>
      <c r="Q26" s="42"/>
      <c r="R26" s="41"/>
      <c r="S26" s="40"/>
      <c r="T26" s="41"/>
      <c r="U26" s="42"/>
      <c r="V26" s="41"/>
    </row>
    <row r="27" spans="1:22" ht="31.5" customHeight="1" x14ac:dyDescent="0.3">
      <c r="A27" s="18" t="s">
        <v>130</v>
      </c>
      <c r="B27" s="19"/>
      <c r="C27" s="20"/>
      <c r="D27" s="19">
        <v>0</v>
      </c>
      <c r="E27" s="20"/>
      <c r="F27" s="20"/>
      <c r="G27" s="19">
        <f t="shared" si="11"/>
        <v>0</v>
      </c>
      <c r="H27" s="20"/>
      <c r="I27" s="19">
        <f>+G27+H27</f>
        <v>0</v>
      </c>
      <c r="J27" s="20">
        <v>4434905.66</v>
      </c>
      <c r="K27" s="20"/>
      <c r="L27" s="20"/>
      <c r="M27" s="19">
        <f t="shared" si="13"/>
        <v>4434905.66</v>
      </c>
      <c r="N27" s="20"/>
      <c r="O27" s="20"/>
      <c r="P27" s="19">
        <f t="shared" si="14"/>
        <v>4434905.66</v>
      </c>
      <c r="Q27" s="42"/>
      <c r="R27" s="41"/>
      <c r="S27" s="40"/>
      <c r="T27" s="41"/>
      <c r="U27" s="42"/>
      <c r="V27" s="41"/>
    </row>
    <row r="28" spans="1:22" ht="31.5" customHeight="1" x14ac:dyDescent="0.3">
      <c r="A28" s="18" t="s">
        <v>123</v>
      </c>
      <c r="B28" s="19"/>
      <c r="C28" s="20"/>
      <c r="D28" s="19">
        <v>2764322.11</v>
      </c>
      <c r="E28" s="20"/>
      <c r="F28" s="20"/>
      <c r="G28" s="19"/>
      <c r="H28" s="20"/>
      <c r="I28" s="19">
        <f>+G28+H28</f>
        <v>0</v>
      </c>
      <c r="J28" s="20">
        <v>2393997.69</v>
      </c>
      <c r="K28" s="20"/>
      <c r="L28" s="20"/>
      <c r="M28" s="19">
        <f t="shared" si="13"/>
        <v>2393997.69</v>
      </c>
      <c r="N28" s="20"/>
      <c r="O28" s="20"/>
      <c r="P28" s="19">
        <f t="shared" si="14"/>
        <v>2393997.69</v>
      </c>
      <c r="Q28" s="41"/>
      <c r="R28" s="41"/>
    </row>
    <row r="29" spans="1:22" ht="31.5" customHeight="1" x14ac:dyDescent="0.3">
      <c r="A29" s="18" t="s">
        <v>93</v>
      </c>
      <c r="B29" s="19">
        <v>2448241.92</v>
      </c>
      <c r="C29" s="20">
        <v>0</v>
      </c>
      <c r="D29" s="19">
        <v>2448241.92</v>
      </c>
      <c r="E29" s="20"/>
      <c r="F29" s="20"/>
      <c r="G29" s="19">
        <f t="shared" si="11"/>
        <v>2448241.92</v>
      </c>
      <c r="H29" s="20"/>
      <c r="I29" s="19">
        <f t="shared" si="12"/>
        <v>2448241.92</v>
      </c>
      <c r="J29" s="20">
        <v>2211986.4700000002</v>
      </c>
      <c r="K29" s="20"/>
      <c r="L29" s="20"/>
      <c r="M29" s="19">
        <f t="shared" si="13"/>
        <v>2211986.4700000002</v>
      </c>
      <c r="N29" s="20"/>
      <c r="O29" s="20"/>
      <c r="P29" s="19">
        <f t="shared" si="14"/>
        <v>2211986.4700000002</v>
      </c>
      <c r="Q29" s="42"/>
      <c r="R29" s="41"/>
    </row>
    <row r="30" spans="1:22" ht="31.5" customHeight="1" x14ac:dyDescent="0.3">
      <c r="A30" s="18" t="s">
        <v>16</v>
      </c>
      <c r="B30" s="19">
        <v>3407296.82</v>
      </c>
      <c r="C30" s="20">
        <v>0</v>
      </c>
      <c r="D30" s="19">
        <v>3113340.87</v>
      </c>
      <c r="E30" s="20"/>
      <c r="F30" s="20"/>
      <c r="G30" s="19">
        <f t="shared" si="11"/>
        <v>3113340.87</v>
      </c>
      <c r="H30" s="20"/>
      <c r="I30" s="19">
        <f t="shared" si="12"/>
        <v>3113340.87</v>
      </c>
      <c r="J30" s="20">
        <v>2931812.12</v>
      </c>
      <c r="K30" s="20"/>
      <c r="L30" s="20"/>
      <c r="M30" s="19">
        <f t="shared" si="13"/>
        <v>2931812.12</v>
      </c>
      <c r="N30" s="20"/>
      <c r="O30" s="20"/>
      <c r="P30" s="19">
        <f t="shared" si="14"/>
        <v>2931812.12</v>
      </c>
      <c r="Q30" s="41"/>
      <c r="R30" s="41"/>
    </row>
    <row r="31" spans="1:22" ht="31.5" customHeight="1" x14ac:dyDescent="0.3">
      <c r="A31" s="18" t="s">
        <v>92</v>
      </c>
      <c r="B31" s="19">
        <v>1930239.47</v>
      </c>
      <c r="C31" s="20">
        <v>0</v>
      </c>
      <c r="D31" s="19">
        <v>1168558.1599999999</v>
      </c>
      <c r="E31" s="20"/>
      <c r="F31" s="20"/>
      <c r="G31" s="19">
        <f t="shared" si="11"/>
        <v>1168558.1599999999</v>
      </c>
      <c r="H31" s="20"/>
      <c r="I31" s="19">
        <f t="shared" si="12"/>
        <v>1168558.1599999999</v>
      </c>
      <c r="J31" s="20">
        <v>1121751.1599999999</v>
      </c>
      <c r="K31" s="20"/>
      <c r="L31" s="20"/>
      <c r="M31" s="19">
        <f t="shared" si="13"/>
        <v>1121751.1599999999</v>
      </c>
      <c r="N31" s="20"/>
      <c r="O31" s="20"/>
      <c r="P31" s="19">
        <f t="shared" si="14"/>
        <v>1121751.1599999999</v>
      </c>
      <c r="Q31" s="41"/>
      <c r="R31" s="41"/>
    </row>
    <row r="32" spans="1:22" ht="31.5" customHeight="1" x14ac:dyDescent="0.3">
      <c r="A32" s="18" t="s">
        <v>10</v>
      </c>
      <c r="B32" s="19">
        <v>97058.559999999998</v>
      </c>
      <c r="C32" s="20">
        <v>0</v>
      </c>
      <c r="D32" s="19">
        <v>97058.559999999998</v>
      </c>
      <c r="E32" s="20"/>
      <c r="F32" s="20"/>
      <c r="G32" s="19">
        <f t="shared" si="11"/>
        <v>97058.559999999998</v>
      </c>
      <c r="H32" s="20"/>
      <c r="I32" s="19">
        <f t="shared" si="12"/>
        <v>97058.559999999998</v>
      </c>
      <c r="J32" s="20">
        <v>0</v>
      </c>
      <c r="K32" s="20"/>
      <c r="L32" s="20"/>
      <c r="M32" s="19">
        <f t="shared" si="13"/>
        <v>0</v>
      </c>
      <c r="N32" s="20"/>
      <c r="O32" s="20"/>
      <c r="P32" s="19">
        <f t="shared" si="14"/>
        <v>0</v>
      </c>
      <c r="Q32" s="42"/>
      <c r="R32" s="41"/>
    </row>
    <row r="33" spans="1:22" ht="40.200000000000003" customHeight="1" x14ac:dyDescent="0.3">
      <c r="Q33" s="41"/>
      <c r="R33" s="41"/>
    </row>
    <row r="34" spans="1:22" x14ac:dyDescent="0.3">
      <c r="Q34" s="43"/>
      <c r="R34" s="43"/>
    </row>
    <row r="35" spans="1:22" x14ac:dyDescent="0.3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/>
      <c r="R35"/>
      <c r="S35"/>
      <c r="T35"/>
      <c r="U35"/>
      <c r="V35"/>
    </row>
    <row r="36" spans="1:22" x14ac:dyDescent="0.3">
      <c r="A36" s="49"/>
      <c r="B36" s="50"/>
      <c r="C36" s="28"/>
      <c r="D36" s="50"/>
      <c r="E36" s="28"/>
      <c r="F36" s="28"/>
      <c r="G36" s="50"/>
      <c r="H36" s="28"/>
      <c r="I36" s="50"/>
      <c r="J36" s="50"/>
      <c r="K36" s="28"/>
      <c r="L36" s="28"/>
      <c r="M36" s="50"/>
      <c r="N36" s="28"/>
      <c r="O36" s="28"/>
      <c r="P36" s="50"/>
      <c r="Q36"/>
      <c r="R36"/>
      <c r="S36"/>
      <c r="T36"/>
      <c r="U36"/>
      <c r="V36"/>
    </row>
    <row r="37" spans="1:22" x14ac:dyDescent="0.3">
      <c r="A37" s="49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/>
      <c r="R37"/>
      <c r="S37"/>
      <c r="T37"/>
      <c r="U37"/>
      <c r="V37"/>
    </row>
    <row r="38" spans="1:22" x14ac:dyDescent="0.3">
      <c r="A38" s="49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/>
      <c r="R38"/>
      <c r="S38"/>
      <c r="T38"/>
      <c r="U38"/>
      <c r="V38"/>
    </row>
    <row r="39" spans="1:22" x14ac:dyDescent="0.3">
      <c r="A39" s="4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/>
      <c r="R39"/>
      <c r="S39"/>
      <c r="T39"/>
      <c r="U39"/>
      <c r="V39"/>
    </row>
    <row r="40" spans="1:22" x14ac:dyDescent="0.3">
      <c r="A40" s="4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/>
      <c r="R40"/>
      <c r="S40"/>
      <c r="T40"/>
      <c r="U40"/>
      <c r="V40"/>
    </row>
    <row r="41" spans="1:22" x14ac:dyDescent="0.3">
      <c r="A41" s="4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/>
      <c r="R41"/>
      <c r="S41"/>
      <c r="T41"/>
      <c r="U41"/>
      <c r="V41"/>
    </row>
    <row r="42" spans="1:22" x14ac:dyDescent="0.3">
      <c r="A42" s="4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/>
      <c r="R42"/>
      <c r="S42"/>
      <c r="T42"/>
      <c r="U42"/>
      <c r="V42"/>
    </row>
    <row r="43" spans="1:22" x14ac:dyDescent="0.3">
      <c r="C43" s="11"/>
      <c r="D43" s="11"/>
      <c r="E43" s="28"/>
      <c r="F43" s="28"/>
      <c r="G43" s="11"/>
      <c r="H43" s="11"/>
      <c r="I43" s="11"/>
      <c r="J43" s="11"/>
      <c r="K43" s="28"/>
      <c r="L43" s="28"/>
      <c r="M43" s="11"/>
      <c r="N43" s="28"/>
      <c r="O43" s="28"/>
      <c r="P43" s="11"/>
      <c r="Q43"/>
      <c r="R43"/>
      <c r="S43"/>
      <c r="T43"/>
      <c r="U43"/>
      <c r="V43"/>
    </row>
    <row r="44" spans="1:22" x14ac:dyDescent="0.3">
      <c r="C44" s="11"/>
      <c r="E44" s="28"/>
      <c r="F44" s="28"/>
      <c r="H44" s="11"/>
      <c r="K44" s="28"/>
      <c r="L44" s="28"/>
      <c r="N44" s="28"/>
      <c r="O44" s="28"/>
      <c r="Q44"/>
      <c r="R44"/>
      <c r="S44"/>
      <c r="T44"/>
      <c r="U44"/>
      <c r="V44"/>
    </row>
    <row r="45" spans="1:22" x14ac:dyDescent="0.3">
      <c r="C45" s="25"/>
      <c r="E45" s="25"/>
      <c r="F45" s="25"/>
      <c r="H45" s="25"/>
      <c r="K45" s="25"/>
      <c r="L45" s="25"/>
      <c r="N45" s="25"/>
      <c r="O45" s="25"/>
      <c r="Q45"/>
      <c r="R45"/>
      <c r="S45"/>
      <c r="T45"/>
      <c r="U45"/>
      <c r="V45"/>
    </row>
  </sheetData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J3"/>
  <sheetViews>
    <sheetView workbookViewId="0">
      <selection activeCell="E25" sqref="E25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1.44140625" style="3"/>
    <col min="5" max="5" width="38.44140625" style="2" customWidth="1"/>
    <col min="6" max="6" width="49.109375" style="2" customWidth="1"/>
    <col min="7" max="8" width="17" style="2" customWidth="1"/>
    <col min="9" max="9" width="11.44140625" style="2"/>
    <col min="10" max="10" width="46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28.8" x14ac:dyDescent="0.3">
      <c r="A2" s="2">
        <v>22272</v>
      </c>
      <c r="B2" s="2">
        <v>2019</v>
      </c>
      <c r="C2" s="2" t="s">
        <v>21</v>
      </c>
      <c r="D2" s="3">
        <v>600000</v>
      </c>
      <c r="E2" s="2" t="s">
        <v>63</v>
      </c>
      <c r="F2" s="2" t="s">
        <v>63</v>
      </c>
      <c r="G2" s="4">
        <v>43803</v>
      </c>
      <c r="H2" s="4">
        <v>43803</v>
      </c>
      <c r="I2" s="2">
        <v>46300000017330</v>
      </c>
      <c r="J2" s="2" t="s">
        <v>5</v>
      </c>
    </row>
    <row r="3" spans="1:10" ht="43.2" x14ac:dyDescent="0.3">
      <c r="A3" s="2">
        <v>21938</v>
      </c>
      <c r="B3" s="2">
        <v>2017</v>
      </c>
      <c r="C3" s="2" t="s">
        <v>66</v>
      </c>
      <c r="D3" s="3">
        <v>611889</v>
      </c>
      <c r="E3" s="2" t="s">
        <v>67</v>
      </c>
      <c r="F3" s="2" t="s">
        <v>67</v>
      </c>
      <c r="G3" s="4">
        <v>43100</v>
      </c>
      <c r="H3" s="4">
        <v>43100</v>
      </c>
      <c r="I3" s="2">
        <v>46300000017330</v>
      </c>
      <c r="J3" s="2" t="s">
        <v>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J2"/>
  <sheetViews>
    <sheetView workbookViewId="0">
      <selection activeCell="E25" sqref="E25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1.44140625" style="3"/>
    <col min="5" max="5" width="29.6640625" style="2" customWidth="1"/>
    <col min="6" max="6" width="49.109375" style="2" customWidth="1"/>
    <col min="7" max="8" width="17" style="2" customWidth="1"/>
    <col min="9" max="9" width="11.44140625" style="2"/>
    <col min="10" max="10" width="38.4414062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43.2" x14ac:dyDescent="0.3">
      <c r="A2" s="2">
        <v>22271</v>
      </c>
      <c r="B2" s="2">
        <v>2019</v>
      </c>
      <c r="C2" s="2" t="s">
        <v>18</v>
      </c>
      <c r="D2" s="3">
        <v>450000</v>
      </c>
      <c r="E2" s="2" t="s">
        <v>68</v>
      </c>
      <c r="F2" s="2" t="s">
        <v>68</v>
      </c>
      <c r="G2" s="4">
        <v>43803</v>
      </c>
      <c r="H2" s="4">
        <v>43803</v>
      </c>
      <c r="I2" s="2">
        <v>46300000019003</v>
      </c>
      <c r="J2" s="2" t="s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J2"/>
  <sheetViews>
    <sheetView workbookViewId="0">
      <selection activeCell="E25" sqref="E25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1.44140625" style="3"/>
    <col min="5" max="5" width="21" style="2" customWidth="1"/>
    <col min="6" max="6" width="49.109375" style="2" customWidth="1"/>
    <col min="7" max="8" width="17" style="2" customWidth="1"/>
    <col min="9" max="9" width="11.44140625" style="2"/>
    <col min="10" max="10" width="31.3320312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43.2" x14ac:dyDescent="0.3">
      <c r="A2" s="2">
        <v>22269</v>
      </c>
      <c r="B2" s="2">
        <v>2019</v>
      </c>
      <c r="C2" s="2" t="s">
        <v>20</v>
      </c>
      <c r="D2" s="3">
        <v>520000</v>
      </c>
      <c r="E2" s="2" t="s">
        <v>69</v>
      </c>
      <c r="F2" s="2" t="s">
        <v>69</v>
      </c>
      <c r="G2" s="4">
        <v>43803</v>
      </c>
      <c r="H2" s="4">
        <v>43803</v>
      </c>
      <c r="I2" s="2">
        <v>46300000019002</v>
      </c>
      <c r="J2" s="2" t="s">
        <v>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J3"/>
  <sheetViews>
    <sheetView workbookViewId="0">
      <selection activeCell="E25" sqref="E25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3.109375" style="3" bestFit="1" customWidth="1"/>
    <col min="5" max="5" width="41.88671875" style="2" customWidth="1"/>
    <col min="6" max="6" width="49.109375" style="2" customWidth="1"/>
    <col min="7" max="8" width="17" style="2" customWidth="1"/>
    <col min="9" max="9" width="11.44140625" style="2"/>
    <col min="10" max="10" width="33.664062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28.8" x14ac:dyDescent="0.3">
      <c r="A2" s="2">
        <v>21690</v>
      </c>
      <c r="B2" s="2">
        <v>2021</v>
      </c>
      <c r="C2" s="9" t="s">
        <v>19</v>
      </c>
      <c r="D2" s="3">
        <v>3078728</v>
      </c>
      <c r="E2" s="2" t="s">
        <v>70</v>
      </c>
      <c r="F2" s="2" t="s">
        <v>70</v>
      </c>
      <c r="G2" s="4">
        <v>44508</v>
      </c>
      <c r="H2" s="4">
        <v>44508</v>
      </c>
      <c r="I2" s="2">
        <v>46302021330831</v>
      </c>
      <c r="J2" s="2" t="s">
        <v>2</v>
      </c>
    </row>
    <row r="3" spans="1:10" ht="28.8" x14ac:dyDescent="0.3">
      <c r="A3" s="2">
        <v>27194</v>
      </c>
      <c r="B3" s="2">
        <v>2020</v>
      </c>
      <c r="C3" s="9" t="s">
        <v>71</v>
      </c>
      <c r="D3" s="3">
        <v>603064.68000000005</v>
      </c>
      <c r="E3" s="2" t="s">
        <v>72</v>
      </c>
      <c r="F3" s="2" t="s">
        <v>73</v>
      </c>
      <c r="G3" s="4">
        <v>44133</v>
      </c>
      <c r="H3" s="4">
        <v>44133</v>
      </c>
      <c r="I3" s="2">
        <v>46302021330831</v>
      </c>
      <c r="J3" s="2" t="s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</sheetPr>
  <dimension ref="A1:J3"/>
  <sheetViews>
    <sheetView workbookViewId="0">
      <selection activeCell="E31" sqref="E31"/>
    </sheetView>
  </sheetViews>
  <sheetFormatPr baseColWidth="10" defaultRowHeight="14.4" x14ac:dyDescent="0.3"/>
  <cols>
    <col min="4" max="4" width="13.109375" style="11" bestFit="1" customWidth="1"/>
    <col min="5" max="6" width="31.33203125" customWidth="1"/>
    <col min="10" max="10" width="51.5546875" bestFit="1" customWidth="1"/>
  </cols>
  <sheetData>
    <row r="1" spans="1:10" ht="28.8" x14ac:dyDescent="0.3">
      <c r="A1" s="5" t="s">
        <v>42</v>
      </c>
      <c r="B1" s="5" t="s">
        <v>43</v>
      </c>
      <c r="C1" s="5" t="s">
        <v>44</v>
      </c>
      <c r="D1" s="6" t="s">
        <v>45</v>
      </c>
      <c r="E1" s="5" t="s">
        <v>74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</row>
    <row r="2" spans="1:10" x14ac:dyDescent="0.3">
      <c r="A2">
        <v>21719</v>
      </c>
      <c r="B2">
        <v>2021</v>
      </c>
      <c r="C2" t="s">
        <v>76</v>
      </c>
      <c r="D2" s="11">
        <v>2186009</v>
      </c>
      <c r="E2" t="s">
        <v>77</v>
      </c>
      <c r="F2" t="s">
        <v>77</v>
      </c>
      <c r="G2" s="10">
        <v>44508</v>
      </c>
      <c r="H2" s="10">
        <v>44508</v>
      </c>
      <c r="I2">
        <v>46300002021424</v>
      </c>
      <c r="J2" t="s">
        <v>78</v>
      </c>
    </row>
    <row r="3" spans="1:10" x14ac:dyDescent="0.3">
      <c r="A3">
        <v>21717</v>
      </c>
      <c r="B3">
        <v>2021</v>
      </c>
      <c r="C3" t="s">
        <v>76</v>
      </c>
      <c r="D3" s="11">
        <v>1174501</v>
      </c>
      <c r="E3" t="s">
        <v>79</v>
      </c>
      <c r="F3" t="s">
        <v>79</v>
      </c>
      <c r="G3" s="10">
        <v>44508</v>
      </c>
      <c r="H3" s="10">
        <v>44508</v>
      </c>
      <c r="I3">
        <v>46300002021424</v>
      </c>
      <c r="J3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zoomScale="70" zoomScaleNormal="70" workbookViewId="0">
      <selection activeCell="D15" sqref="D15"/>
    </sheetView>
  </sheetViews>
  <sheetFormatPr baseColWidth="10" defaultRowHeight="14.4" x14ac:dyDescent="0.3"/>
  <cols>
    <col min="1" max="1" width="53.44140625" style="1" customWidth="1"/>
    <col min="2" max="3" width="20.6640625" hidden="1" customWidth="1"/>
    <col min="4" max="9" width="20.6640625" customWidth="1"/>
    <col min="11" max="13" width="0" hidden="1" customWidth="1"/>
    <col min="14" max="14" width="75" bestFit="1" customWidth="1"/>
    <col min="15" max="15" width="13.6640625" bestFit="1" customWidth="1"/>
  </cols>
  <sheetData>
    <row r="1" spans="1:17" ht="15" thickBot="1" x14ac:dyDescent="0.35">
      <c r="N1" t="s">
        <v>114</v>
      </c>
    </row>
    <row r="2" spans="1:17" ht="62.4" customHeight="1" thickBot="1" x14ac:dyDescent="0.35">
      <c r="A2" s="12"/>
      <c r="B2" s="15" t="s">
        <v>89</v>
      </c>
      <c r="C2" s="14" t="s">
        <v>94</v>
      </c>
      <c r="D2" s="13" t="s">
        <v>96</v>
      </c>
      <c r="E2" s="14" t="s">
        <v>99</v>
      </c>
      <c r="F2" s="14" t="s">
        <v>100</v>
      </c>
      <c r="G2" s="13" t="s">
        <v>97</v>
      </c>
      <c r="H2" s="29" t="s">
        <v>101</v>
      </c>
      <c r="I2" s="13" t="s">
        <v>98</v>
      </c>
      <c r="N2" s="30" t="s">
        <v>46</v>
      </c>
      <c r="O2" s="31" t="s">
        <v>102</v>
      </c>
      <c r="P2" s="31" t="s">
        <v>103</v>
      </c>
      <c r="Q2" s="31" t="s">
        <v>104</v>
      </c>
    </row>
    <row r="3" spans="1:17" ht="21" customHeight="1" thickBot="1" x14ac:dyDescent="0.35">
      <c r="A3" s="16" t="s">
        <v>0</v>
      </c>
      <c r="B3" s="23">
        <f>SUM(B4+B17)</f>
        <v>113500438.52000001</v>
      </c>
      <c r="C3" s="23">
        <f>+C4+C17</f>
        <v>-4957734.7400000012</v>
      </c>
      <c r="D3" s="23">
        <f t="shared" ref="D3:G3" si="0">+D4+D17</f>
        <v>108542703.78</v>
      </c>
      <c r="E3" s="23">
        <f t="shared" si="0"/>
        <v>5366978</v>
      </c>
      <c r="F3" s="23">
        <f t="shared" si="0"/>
        <v>-2939841.3800000004</v>
      </c>
      <c r="G3" s="23">
        <f t="shared" si="0"/>
        <v>110969840.40000001</v>
      </c>
      <c r="H3" s="23">
        <f>+H4+H17</f>
        <v>-5152</v>
      </c>
      <c r="I3" s="23">
        <f>+I4+I17</f>
        <v>110964688.40000001</v>
      </c>
      <c r="N3" s="35"/>
      <c r="O3" s="37"/>
      <c r="P3" s="37"/>
      <c r="Q3" s="37"/>
    </row>
    <row r="4" spans="1:17" ht="25.95" customHeight="1" thickBot="1" x14ac:dyDescent="0.35">
      <c r="A4" s="17" t="s">
        <v>1</v>
      </c>
      <c r="B4" s="24">
        <f>SUM(B5:B16)</f>
        <v>8592991.2600000016</v>
      </c>
      <c r="C4" s="24">
        <f>SUM(C5:C16)</f>
        <v>-2845771.41</v>
      </c>
      <c r="D4" s="24">
        <f t="shared" ref="D4:F4" si="1">SUM(D5:D16)</f>
        <v>5747219.8500000015</v>
      </c>
      <c r="E4" s="24">
        <f t="shared" si="1"/>
        <v>0</v>
      </c>
      <c r="F4" s="24">
        <f t="shared" si="1"/>
        <v>-2439841.3800000004</v>
      </c>
      <c r="G4" s="24">
        <f>SUM(G5:G16)</f>
        <v>3307378.4700000011</v>
      </c>
      <c r="H4" s="24">
        <f>SUM(H5:H16)</f>
        <v>-5152</v>
      </c>
      <c r="I4" s="24">
        <f>SUM(I5:I16)</f>
        <v>3302226.4700000011</v>
      </c>
      <c r="N4" s="35"/>
      <c r="O4" s="37"/>
      <c r="P4" s="37"/>
      <c r="Q4" s="37"/>
    </row>
    <row r="5" spans="1:17" ht="40.200000000000003" customHeight="1" thickBot="1" x14ac:dyDescent="0.35">
      <c r="A5" s="18" t="s">
        <v>80</v>
      </c>
      <c r="B5" s="19">
        <v>3049071.3300000005</v>
      </c>
      <c r="C5" s="20">
        <v>-912423</v>
      </c>
      <c r="D5" s="19">
        <f t="shared" ref="D5:D16" si="2">+B5+C5</f>
        <v>2136648.3300000005</v>
      </c>
      <c r="E5" s="20"/>
      <c r="F5" s="20">
        <v>-931577.9</v>
      </c>
      <c r="G5" s="19">
        <f>+D5+E5+F5</f>
        <v>1205070.4300000006</v>
      </c>
      <c r="H5" s="20"/>
      <c r="I5" s="19">
        <f>G5+H5</f>
        <v>1205070.4300000006</v>
      </c>
      <c r="N5" s="32" t="s">
        <v>105</v>
      </c>
      <c r="O5" s="33">
        <v>3049071.33</v>
      </c>
      <c r="P5" s="33">
        <v>-922922</v>
      </c>
      <c r="Q5" s="33">
        <v>2126149.33</v>
      </c>
    </row>
    <row r="6" spans="1:17" ht="40.200000000000003" customHeight="1" thickBot="1" x14ac:dyDescent="0.35">
      <c r="A6" s="18" t="s">
        <v>90</v>
      </c>
      <c r="B6" s="19">
        <v>1335342</v>
      </c>
      <c r="C6" s="20">
        <v>-667671</v>
      </c>
      <c r="D6" s="19">
        <f t="shared" si="2"/>
        <v>667671</v>
      </c>
      <c r="E6" s="20"/>
      <c r="F6" s="27">
        <v>-667671</v>
      </c>
      <c r="G6" s="19">
        <f t="shared" ref="G6:G16" si="3">+D6+E6+F6</f>
        <v>0</v>
      </c>
      <c r="H6" s="20"/>
      <c r="I6" s="19">
        <f t="shared" ref="I6:I16" si="4">G6+H6</f>
        <v>0</v>
      </c>
      <c r="N6" s="32" t="s">
        <v>106</v>
      </c>
      <c r="O6" s="33">
        <v>1335342</v>
      </c>
      <c r="P6" s="33">
        <v>-197167.88</v>
      </c>
      <c r="Q6" s="33">
        <v>1138174.1200000001</v>
      </c>
    </row>
    <row r="7" spans="1:17" ht="40.200000000000003" customHeight="1" thickBot="1" x14ac:dyDescent="0.35">
      <c r="A7" s="18" t="s">
        <v>5</v>
      </c>
      <c r="B7" s="19">
        <v>1277829</v>
      </c>
      <c r="C7" s="20">
        <v>-743925</v>
      </c>
      <c r="D7" s="19">
        <f t="shared" si="2"/>
        <v>533904</v>
      </c>
      <c r="E7" s="20"/>
      <c r="F7" s="20"/>
      <c r="G7" s="19">
        <f t="shared" si="3"/>
        <v>533904</v>
      </c>
      <c r="H7" s="20"/>
      <c r="I7" s="19">
        <f t="shared" si="4"/>
        <v>533904</v>
      </c>
      <c r="N7" s="32" t="s">
        <v>5</v>
      </c>
      <c r="O7" s="33">
        <v>1277829</v>
      </c>
      <c r="P7" s="33">
        <v>-743925</v>
      </c>
      <c r="Q7" s="33">
        <v>533904</v>
      </c>
    </row>
    <row r="8" spans="1:17" ht="40.200000000000003" customHeight="1" thickBot="1" x14ac:dyDescent="0.35">
      <c r="A8" s="18" t="s">
        <v>81</v>
      </c>
      <c r="B8" s="19">
        <v>1113770.1100000001</v>
      </c>
      <c r="C8" s="20">
        <v>-215923</v>
      </c>
      <c r="D8" s="19">
        <f t="shared" si="2"/>
        <v>897847.1100000001</v>
      </c>
      <c r="E8" s="20"/>
      <c r="F8" s="20">
        <v>-236186</v>
      </c>
      <c r="G8" s="19">
        <f t="shared" si="3"/>
        <v>661661.1100000001</v>
      </c>
      <c r="H8" s="20">
        <v>-5152</v>
      </c>
      <c r="I8" s="19">
        <f t="shared" si="4"/>
        <v>656509.1100000001</v>
      </c>
      <c r="N8" s="32" t="s">
        <v>107</v>
      </c>
      <c r="O8" s="33">
        <v>1113770.1100000001</v>
      </c>
      <c r="P8" s="33">
        <v>-215923</v>
      </c>
      <c r="Q8" s="33">
        <v>897847.11</v>
      </c>
    </row>
    <row r="9" spans="1:17" ht="40.200000000000003" customHeight="1" thickBot="1" x14ac:dyDescent="0.35">
      <c r="A9" s="18" t="s">
        <v>88</v>
      </c>
      <c r="B9" s="19">
        <v>563973.9</v>
      </c>
      <c r="C9" s="20">
        <v>107137.63</v>
      </c>
      <c r="D9" s="26">
        <f t="shared" si="2"/>
        <v>671111.53</v>
      </c>
      <c r="E9" s="20"/>
      <c r="F9" s="20">
        <v>-212868.5</v>
      </c>
      <c r="G9" s="26">
        <f t="shared" si="3"/>
        <v>458243.03</v>
      </c>
      <c r="H9" s="20"/>
      <c r="I9" s="19">
        <f t="shared" si="4"/>
        <v>458243.03</v>
      </c>
      <c r="N9" s="32" t="s">
        <v>108</v>
      </c>
      <c r="O9" s="33">
        <v>563973.9</v>
      </c>
      <c r="P9" s="33">
        <v>57740.72</v>
      </c>
      <c r="Q9" s="33">
        <v>621714.62</v>
      </c>
    </row>
    <row r="10" spans="1:17" ht="40.200000000000003" customHeight="1" thickBot="1" x14ac:dyDescent="0.35">
      <c r="A10" s="18" t="s">
        <v>4</v>
      </c>
      <c r="B10" s="19">
        <v>420000</v>
      </c>
      <c r="C10" s="20">
        <v>-15000</v>
      </c>
      <c r="D10" s="19">
        <f t="shared" si="2"/>
        <v>405000</v>
      </c>
      <c r="E10" s="20"/>
      <c r="F10" s="20"/>
      <c r="G10" s="19">
        <f t="shared" si="3"/>
        <v>405000</v>
      </c>
      <c r="H10" s="20"/>
      <c r="I10" s="19">
        <f t="shared" si="4"/>
        <v>405000</v>
      </c>
      <c r="N10" s="32" t="s">
        <v>4</v>
      </c>
      <c r="O10" s="33">
        <v>420000</v>
      </c>
      <c r="P10" s="34">
        <v>0</v>
      </c>
      <c r="Q10" s="33">
        <v>420000</v>
      </c>
    </row>
    <row r="11" spans="1:17" ht="40.200000000000003" customHeight="1" thickBot="1" x14ac:dyDescent="0.35">
      <c r="A11" s="18" t="s">
        <v>2</v>
      </c>
      <c r="B11" s="19">
        <v>300000</v>
      </c>
      <c r="C11" s="20">
        <v>-300000</v>
      </c>
      <c r="D11" s="19">
        <f t="shared" si="2"/>
        <v>0</v>
      </c>
      <c r="E11" s="20"/>
      <c r="F11" s="20"/>
      <c r="G11" s="19">
        <f t="shared" si="3"/>
        <v>0</v>
      </c>
      <c r="H11" s="20"/>
      <c r="I11" s="19">
        <f t="shared" si="4"/>
        <v>0</v>
      </c>
      <c r="N11" s="32" t="s">
        <v>2</v>
      </c>
      <c r="O11" s="33">
        <v>300000</v>
      </c>
      <c r="P11" s="33">
        <v>-300000</v>
      </c>
      <c r="Q11" s="34">
        <v>0</v>
      </c>
    </row>
    <row r="12" spans="1:17" ht="40.200000000000003" customHeight="1" thickBot="1" x14ac:dyDescent="0.35">
      <c r="A12" s="18" t="s">
        <v>17</v>
      </c>
      <c r="B12" s="19">
        <v>262005.02000000008</v>
      </c>
      <c r="C12" s="20">
        <v>-200356.78</v>
      </c>
      <c r="D12" s="19">
        <f t="shared" si="2"/>
        <v>61648.240000000078</v>
      </c>
      <c r="E12" s="20"/>
      <c r="F12" s="20">
        <v>-61648.24</v>
      </c>
      <c r="G12" s="19">
        <f t="shared" si="3"/>
        <v>8.0035533756017685E-11</v>
      </c>
      <c r="H12" s="20"/>
      <c r="I12" s="19">
        <f t="shared" si="4"/>
        <v>8.0035533756017685E-11</v>
      </c>
      <c r="N12" s="32" t="s">
        <v>109</v>
      </c>
      <c r="O12" s="33">
        <v>262005.02</v>
      </c>
      <c r="P12" s="34">
        <v>0</v>
      </c>
      <c r="Q12" s="33">
        <v>262005.02</v>
      </c>
    </row>
    <row r="13" spans="1:17" ht="40.200000000000003" customHeight="1" thickBot="1" x14ac:dyDescent="0.35">
      <c r="A13" s="18" t="s">
        <v>95</v>
      </c>
      <c r="B13" s="19">
        <v>0</v>
      </c>
      <c r="C13" s="20">
        <v>246640</v>
      </c>
      <c r="D13" s="19">
        <f t="shared" si="2"/>
        <v>246640</v>
      </c>
      <c r="E13" s="20"/>
      <c r="F13" s="20">
        <v>-246640</v>
      </c>
      <c r="G13" s="19">
        <f t="shared" si="3"/>
        <v>0</v>
      </c>
      <c r="H13" s="20"/>
      <c r="I13" s="19">
        <f t="shared" si="4"/>
        <v>0</v>
      </c>
      <c r="N13" s="32" t="s">
        <v>110</v>
      </c>
      <c r="O13" s="34">
        <v>0</v>
      </c>
      <c r="P13" s="33">
        <v>246640</v>
      </c>
      <c r="Q13" s="33">
        <v>246640</v>
      </c>
    </row>
    <row r="14" spans="1:17" ht="40.200000000000003" customHeight="1" thickBot="1" x14ac:dyDescent="0.35">
      <c r="A14" s="18" t="s">
        <v>8</v>
      </c>
      <c r="B14" s="19">
        <v>227500</v>
      </c>
      <c r="C14" s="20">
        <f>-193672+49421.74</f>
        <v>-144250.26</v>
      </c>
      <c r="D14" s="19">
        <f t="shared" si="2"/>
        <v>83249.739999999991</v>
      </c>
      <c r="E14" s="20"/>
      <c r="F14" s="20">
        <v>-83249.740000000005</v>
      </c>
      <c r="G14" s="19">
        <f t="shared" si="3"/>
        <v>0</v>
      </c>
      <c r="H14" s="20"/>
      <c r="I14" s="19">
        <f t="shared" si="4"/>
        <v>0</v>
      </c>
      <c r="N14" s="32" t="s">
        <v>111</v>
      </c>
      <c r="O14" s="33">
        <v>227500</v>
      </c>
      <c r="P14" s="33">
        <v>-123750</v>
      </c>
      <c r="Q14" s="33">
        <v>103750</v>
      </c>
    </row>
    <row r="15" spans="1:17" ht="40.200000000000003" customHeight="1" thickBot="1" x14ac:dyDescent="0.35">
      <c r="A15" s="18" t="s">
        <v>6</v>
      </c>
      <c r="B15" s="19">
        <v>43499.9</v>
      </c>
      <c r="C15" s="20">
        <v>0</v>
      </c>
      <c r="D15" s="19">
        <f t="shared" si="2"/>
        <v>43499.9</v>
      </c>
      <c r="E15" s="20"/>
      <c r="F15" s="20"/>
      <c r="G15" s="19">
        <f t="shared" si="3"/>
        <v>43499.9</v>
      </c>
      <c r="H15" s="20"/>
      <c r="I15" s="19">
        <f t="shared" si="4"/>
        <v>43499.9</v>
      </c>
      <c r="N15" s="32" t="s">
        <v>112</v>
      </c>
      <c r="O15" s="33">
        <v>43499.9</v>
      </c>
      <c r="P15" s="34">
        <v>0</v>
      </c>
      <c r="Q15" s="33">
        <v>43499.9</v>
      </c>
    </row>
    <row r="16" spans="1:17" ht="40.200000000000003" customHeight="1" thickBot="1" x14ac:dyDescent="0.35">
      <c r="A16" s="18" t="s">
        <v>3</v>
      </c>
      <c r="B16" s="19">
        <v>0</v>
      </c>
      <c r="C16" s="20">
        <v>0</v>
      </c>
      <c r="D16" s="19">
        <f t="shared" si="2"/>
        <v>0</v>
      </c>
      <c r="E16" s="20"/>
      <c r="F16" s="20"/>
      <c r="G16" s="19">
        <f t="shared" si="3"/>
        <v>0</v>
      </c>
      <c r="H16" s="20"/>
      <c r="I16" s="19">
        <f t="shared" si="4"/>
        <v>0</v>
      </c>
      <c r="N16" s="35" t="s">
        <v>113</v>
      </c>
      <c r="O16" s="36">
        <v>8592991.2599999998</v>
      </c>
      <c r="P16" s="36">
        <v>-2199307.16</v>
      </c>
      <c r="Q16" s="36">
        <v>6393684.0999999996</v>
      </c>
    </row>
    <row r="17" spans="1:17" ht="25.95" customHeight="1" thickBot="1" x14ac:dyDescent="0.35">
      <c r="A17" s="17" t="s">
        <v>9</v>
      </c>
      <c r="B17" s="24">
        <f t="shared" ref="B17:I17" si="5">SUM(B18:B31)</f>
        <v>104907447.26000001</v>
      </c>
      <c r="C17" s="24">
        <f t="shared" si="5"/>
        <v>-2111963.330000001</v>
      </c>
      <c r="D17" s="24">
        <f t="shared" si="5"/>
        <v>102795483.93000001</v>
      </c>
      <c r="E17" s="24">
        <f t="shared" si="5"/>
        <v>5366978</v>
      </c>
      <c r="F17" s="24">
        <f t="shared" si="5"/>
        <v>-500000</v>
      </c>
      <c r="G17" s="24">
        <f t="shared" si="5"/>
        <v>107662461.93000001</v>
      </c>
      <c r="H17" s="24">
        <f t="shared" si="5"/>
        <v>0</v>
      </c>
      <c r="I17" s="24">
        <f t="shared" si="5"/>
        <v>107662461.93000001</v>
      </c>
      <c r="N17" s="30" t="s">
        <v>46</v>
      </c>
      <c r="O17" s="31" t="s">
        <v>102</v>
      </c>
      <c r="P17" s="31" t="s">
        <v>103</v>
      </c>
      <c r="Q17" s="31" t="s">
        <v>104</v>
      </c>
    </row>
    <row r="18" spans="1:17" ht="40.200000000000003" customHeight="1" thickBot="1" x14ac:dyDescent="0.35">
      <c r="A18" s="18" t="s">
        <v>82</v>
      </c>
      <c r="B18" s="19">
        <v>2844846.1599999997</v>
      </c>
      <c r="C18" s="20">
        <f>-975000+475000+100000</f>
        <v>-400000</v>
      </c>
      <c r="D18" s="19">
        <f t="shared" ref="D18:D31" si="6">+B18+C18</f>
        <v>2444846.1599999997</v>
      </c>
      <c r="E18" s="20"/>
      <c r="F18" s="20">
        <f>-975000+475000</f>
        <v>-500000</v>
      </c>
      <c r="G18" s="19">
        <f t="shared" ref="G18:G31" si="7">+D18+E18+F18</f>
        <v>1944846.1599999997</v>
      </c>
      <c r="H18" s="20"/>
      <c r="I18" s="19">
        <f>+G18+H18</f>
        <v>1944846.1599999997</v>
      </c>
      <c r="N18" s="32" t="s">
        <v>122</v>
      </c>
      <c r="O18" s="33">
        <v>2844846.16</v>
      </c>
      <c r="P18" s="33">
        <v>-1389403.77</v>
      </c>
      <c r="Q18" s="33">
        <v>1455442.39</v>
      </c>
    </row>
    <row r="19" spans="1:17" ht="40.200000000000003" customHeight="1" thickBot="1" x14ac:dyDescent="0.35">
      <c r="A19" s="18" t="s">
        <v>84</v>
      </c>
      <c r="B19" s="19">
        <v>78439496.480000004</v>
      </c>
      <c r="C19" s="20">
        <v>-1711963.330000001</v>
      </c>
      <c r="D19" s="19">
        <f t="shared" si="6"/>
        <v>76727533.150000006</v>
      </c>
      <c r="E19" s="27">
        <v>5366978</v>
      </c>
      <c r="F19" s="20"/>
      <c r="G19" s="19">
        <f t="shared" si="7"/>
        <v>82094511.150000006</v>
      </c>
      <c r="H19" s="20"/>
      <c r="I19" s="19">
        <f t="shared" ref="I19:I31" si="8">+G19+H19</f>
        <v>82094511.150000006</v>
      </c>
      <c r="N19" s="32" t="s">
        <v>121</v>
      </c>
      <c r="O19" s="33">
        <v>78439496.480000004</v>
      </c>
      <c r="P19" s="33">
        <v>-3098316.33</v>
      </c>
      <c r="Q19" s="33">
        <v>75341180.150000006</v>
      </c>
    </row>
    <row r="20" spans="1:17" ht="40.200000000000003" customHeight="1" thickBot="1" x14ac:dyDescent="0.35">
      <c r="A20" s="18" t="s">
        <v>11</v>
      </c>
      <c r="B20" s="19">
        <v>1128405.79</v>
      </c>
      <c r="C20" s="20">
        <v>0</v>
      </c>
      <c r="D20" s="19">
        <f t="shared" si="6"/>
        <v>1128405.79</v>
      </c>
      <c r="E20" s="27"/>
      <c r="F20" s="20"/>
      <c r="G20" s="19">
        <f t="shared" si="7"/>
        <v>1128405.79</v>
      </c>
      <c r="H20" s="20"/>
      <c r="I20" s="19">
        <f t="shared" si="8"/>
        <v>1128405.79</v>
      </c>
      <c r="N20" s="32" t="s">
        <v>119</v>
      </c>
      <c r="O20" s="33">
        <v>1128405.79</v>
      </c>
      <c r="P20" s="34">
        <v>-249996.42</v>
      </c>
      <c r="Q20" s="33">
        <v>878409.37</v>
      </c>
    </row>
    <row r="21" spans="1:17" ht="40.200000000000003" customHeight="1" thickBot="1" x14ac:dyDescent="0.35">
      <c r="A21" s="18" t="s">
        <v>120</v>
      </c>
      <c r="B21" s="19">
        <v>0</v>
      </c>
      <c r="C21" s="20">
        <v>0</v>
      </c>
      <c r="D21" s="19">
        <f t="shared" si="6"/>
        <v>0</v>
      </c>
      <c r="E21" s="27">
        <v>0</v>
      </c>
      <c r="F21" s="20"/>
      <c r="G21" s="19">
        <f t="shared" si="7"/>
        <v>0</v>
      </c>
      <c r="H21" s="20"/>
      <c r="I21" s="19">
        <f t="shared" si="8"/>
        <v>0</v>
      </c>
      <c r="N21" s="32" t="s">
        <v>92</v>
      </c>
      <c r="O21" s="33">
        <v>1930239.47</v>
      </c>
      <c r="P21" s="33">
        <v>-761681.29</v>
      </c>
      <c r="Q21" s="33">
        <v>1168558.18</v>
      </c>
    </row>
    <row r="22" spans="1:17" ht="40.200000000000003" customHeight="1" thickBot="1" x14ac:dyDescent="0.35">
      <c r="A22" s="18" t="s">
        <v>91</v>
      </c>
      <c r="B22" s="19">
        <v>4107314.43</v>
      </c>
      <c r="C22" s="20">
        <v>0</v>
      </c>
      <c r="D22" s="19">
        <f t="shared" si="6"/>
        <v>4107314.43</v>
      </c>
      <c r="E22" s="20"/>
      <c r="F22" s="20"/>
      <c r="G22" s="19">
        <f t="shared" si="7"/>
        <v>4107314.43</v>
      </c>
      <c r="H22" s="20"/>
      <c r="I22" s="19">
        <f t="shared" si="8"/>
        <v>4107314.43</v>
      </c>
      <c r="N22" s="32" t="s">
        <v>116</v>
      </c>
      <c r="O22" s="33">
        <v>3407296.82</v>
      </c>
      <c r="P22" s="33">
        <v>-293955.95</v>
      </c>
      <c r="Q22" s="33">
        <v>3113340.87</v>
      </c>
    </row>
    <row r="23" spans="1:17" ht="40.200000000000003" customHeight="1" thickBot="1" x14ac:dyDescent="0.35">
      <c r="A23" s="18" t="s">
        <v>83</v>
      </c>
      <c r="B23" s="19">
        <v>2539754.27</v>
      </c>
      <c r="C23" s="20">
        <v>0</v>
      </c>
      <c r="D23" s="19">
        <f t="shared" si="6"/>
        <v>2539754.27</v>
      </c>
      <c r="E23" s="20"/>
      <c r="F23" s="20"/>
      <c r="G23" s="19">
        <f t="shared" si="7"/>
        <v>2539754.27</v>
      </c>
      <c r="H23" s="20"/>
      <c r="I23" s="19">
        <f t="shared" si="8"/>
        <v>2539754.27</v>
      </c>
      <c r="N23" s="32" t="s">
        <v>117</v>
      </c>
      <c r="O23" s="33">
        <v>2448241.92</v>
      </c>
      <c r="P23" s="34">
        <v>0</v>
      </c>
      <c r="Q23" s="33">
        <v>2448241.92</v>
      </c>
    </row>
    <row r="24" spans="1:17" ht="40.200000000000003" customHeight="1" thickBot="1" x14ac:dyDescent="0.35">
      <c r="A24" s="18" t="s">
        <v>14</v>
      </c>
      <c r="B24" s="19">
        <v>2725333.15</v>
      </c>
      <c r="C24" s="20">
        <v>0</v>
      </c>
      <c r="D24" s="19">
        <f t="shared" si="6"/>
        <v>2725333.15</v>
      </c>
      <c r="E24" s="20"/>
      <c r="F24" s="20"/>
      <c r="G24" s="19">
        <f t="shared" si="7"/>
        <v>2725333.15</v>
      </c>
      <c r="H24" s="20"/>
      <c r="I24" s="19">
        <f t="shared" si="8"/>
        <v>2725333.15</v>
      </c>
      <c r="N24" s="32" t="s">
        <v>118</v>
      </c>
      <c r="O24" s="34">
        <v>0</v>
      </c>
      <c r="P24" s="33">
        <v>2764322.11</v>
      </c>
      <c r="Q24" s="33">
        <v>2764322.11</v>
      </c>
    </row>
    <row r="25" spans="1:17" ht="40.200000000000003" customHeight="1" thickBot="1" x14ac:dyDescent="0.35">
      <c r="A25" s="18" t="s">
        <v>13</v>
      </c>
      <c r="B25" s="19">
        <v>2097095.22</v>
      </c>
      <c r="C25" s="20">
        <v>0</v>
      </c>
      <c r="D25" s="19">
        <f t="shared" si="6"/>
        <v>2097095.22</v>
      </c>
      <c r="E25" s="20"/>
      <c r="F25" s="20"/>
      <c r="G25" s="19">
        <f t="shared" si="7"/>
        <v>2097095.22</v>
      </c>
      <c r="H25" s="20"/>
      <c r="I25" s="19">
        <f t="shared" si="8"/>
        <v>2097095.22</v>
      </c>
      <c r="N25" s="32" t="s">
        <v>83</v>
      </c>
      <c r="O25" s="33">
        <v>2539754.27</v>
      </c>
      <c r="P25" s="34">
        <v>0</v>
      </c>
      <c r="Q25" s="33">
        <v>2539754.27</v>
      </c>
    </row>
    <row r="26" spans="1:17" ht="40.200000000000003" customHeight="1" thickBot="1" x14ac:dyDescent="0.35">
      <c r="A26" s="18" t="s">
        <v>12</v>
      </c>
      <c r="B26" s="19">
        <v>3142364.99</v>
      </c>
      <c r="C26" s="20">
        <v>0</v>
      </c>
      <c r="D26" s="19">
        <f t="shared" si="6"/>
        <v>3142364.99</v>
      </c>
      <c r="E26" s="20"/>
      <c r="F26" s="20"/>
      <c r="G26" s="19">
        <f t="shared" si="7"/>
        <v>3142364.99</v>
      </c>
      <c r="H26" s="20"/>
      <c r="I26" s="19">
        <f t="shared" si="8"/>
        <v>3142364.99</v>
      </c>
      <c r="N26" s="32" t="s">
        <v>12</v>
      </c>
      <c r="O26" s="33">
        <v>3142364.99</v>
      </c>
      <c r="P26" s="34">
        <v>0</v>
      </c>
      <c r="Q26" s="33">
        <v>3142364.99</v>
      </c>
    </row>
    <row r="27" spans="1:17" ht="40.200000000000003" customHeight="1" thickBot="1" x14ac:dyDescent="0.35">
      <c r="A27" s="18" t="s">
        <v>123</v>
      </c>
      <c r="B27" s="19"/>
      <c r="C27" s="20"/>
      <c r="D27" s="19"/>
      <c r="E27" s="20"/>
      <c r="F27" s="20"/>
      <c r="G27" s="19"/>
      <c r="H27" s="20"/>
      <c r="I27" s="19"/>
      <c r="N27" s="32" t="s">
        <v>13</v>
      </c>
      <c r="O27" s="33">
        <v>2097095.22</v>
      </c>
      <c r="P27" s="34">
        <v>0</v>
      </c>
      <c r="Q27" s="33">
        <v>2097095.22</v>
      </c>
    </row>
    <row r="28" spans="1:17" ht="40.200000000000003" customHeight="1" thickBot="1" x14ac:dyDescent="0.35">
      <c r="A28" s="18" t="s">
        <v>93</v>
      </c>
      <c r="B28" s="19">
        <v>2448241.92</v>
      </c>
      <c r="C28" s="20">
        <v>0</v>
      </c>
      <c r="D28" s="19">
        <f t="shared" si="6"/>
        <v>2448241.92</v>
      </c>
      <c r="E28" s="20"/>
      <c r="F28" s="20"/>
      <c r="G28" s="19">
        <f t="shared" si="7"/>
        <v>2448241.92</v>
      </c>
      <c r="H28" s="20"/>
      <c r="I28" s="19">
        <f t="shared" si="8"/>
        <v>2448241.92</v>
      </c>
      <c r="N28" s="32" t="s">
        <v>14</v>
      </c>
      <c r="O28" s="33">
        <v>2725333.15</v>
      </c>
      <c r="P28" s="34">
        <v>0</v>
      </c>
      <c r="Q28" s="33">
        <v>2725333.15</v>
      </c>
    </row>
    <row r="29" spans="1:17" ht="40.200000000000003" customHeight="1" thickBot="1" x14ac:dyDescent="0.35">
      <c r="A29" s="18" t="s">
        <v>16</v>
      </c>
      <c r="B29" s="19">
        <v>3407296.82</v>
      </c>
      <c r="C29" s="20">
        <v>0</v>
      </c>
      <c r="D29" s="19">
        <f t="shared" si="6"/>
        <v>3407296.82</v>
      </c>
      <c r="E29" s="20"/>
      <c r="F29" s="20"/>
      <c r="G29" s="19">
        <f t="shared" si="7"/>
        <v>3407296.82</v>
      </c>
      <c r="H29" s="20"/>
      <c r="I29" s="19">
        <f t="shared" si="8"/>
        <v>3407296.82</v>
      </c>
      <c r="N29" s="32" t="s">
        <v>91</v>
      </c>
      <c r="O29" s="33">
        <v>4107314.43</v>
      </c>
      <c r="P29" s="34">
        <v>0</v>
      </c>
      <c r="Q29" s="33">
        <v>4107314.43</v>
      </c>
    </row>
    <row r="30" spans="1:17" ht="40.200000000000003" customHeight="1" thickBot="1" x14ac:dyDescent="0.35">
      <c r="A30" s="18" t="s">
        <v>92</v>
      </c>
      <c r="B30" s="19">
        <v>1930239.47</v>
      </c>
      <c r="C30" s="20">
        <v>0</v>
      </c>
      <c r="D30" s="19">
        <f t="shared" si="6"/>
        <v>1930239.47</v>
      </c>
      <c r="E30" s="20"/>
      <c r="F30" s="20"/>
      <c r="G30" s="19">
        <f t="shared" si="7"/>
        <v>1930239.47</v>
      </c>
      <c r="H30" s="20"/>
      <c r="I30" s="19">
        <f t="shared" si="8"/>
        <v>1930239.47</v>
      </c>
      <c r="N30" s="32" t="s">
        <v>120</v>
      </c>
      <c r="O30" s="34">
        <v>0</v>
      </c>
      <c r="P30" s="33">
        <v>3401730.91</v>
      </c>
      <c r="Q30" s="33">
        <v>3401730.91</v>
      </c>
    </row>
    <row r="31" spans="1:17" ht="40.200000000000003" customHeight="1" thickBot="1" x14ac:dyDescent="0.35">
      <c r="A31" s="18" t="s">
        <v>10</v>
      </c>
      <c r="B31" s="19">
        <v>97058.559999999998</v>
      </c>
      <c r="C31" s="20">
        <v>0</v>
      </c>
      <c r="D31" s="19">
        <f t="shared" si="6"/>
        <v>97058.559999999998</v>
      </c>
      <c r="E31" s="20"/>
      <c r="F31" s="20"/>
      <c r="G31" s="19">
        <f t="shared" si="7"/>
        <v>97058.559999999998</v>
      </c>
      <c r="H31" s="20"/>
      <c r="I31" s="19">
        <f t="shared" si="8"/>
        <v>97058.559999999998</v>
      </c>
      <c r="N31" s="32" t="s">
        <v>115</v>
      </c>
      <c r="O31" s="33">
        <v>97058.559999999998</v>
      </c>
      <c r="P31" s="34">
        <v>0</v>
      </c>
      <c r="Q31" s="33">
        <v>97058.559999999998</v>
      </c>
    </row>
    <row r="32" spans="1:17" ht="40.200000000000003" customHeight="1" thickBot="1" x14ac:dyDescent="0.35">
      <c r="N32" s="32"/>
      <c r="O32" s="33"/>
      <c r="P32" s="33"/>
      <c r="Q32" s="33"/>
    </row>
    <row r="33" spans="1:17" ht="15" thickBot="1" x14ac:dyDescent="0.35">
      <c r="N33" s="35" t="s">
        <v>113</v>
      </c>
      <c r="O33" s="36">
        <v>104810388.7</v>
      </c>
      <c r="P33" s="36">
        <v>372699.26</v>
      </c>
      <c r="Q33" s="36">
        <v>105183087.95999999</v>
      </c>
    </row>
    <row r="34" spans="1:17" x14ac:dyDescent="0.3">
      <c r="A34" s="1" t="s">
        <v>87</v>
      </c>
    </row>
    <row r="35" spans="1:17" hidden="1" x14ac:dyDescent="0.3">
      <c r="C35" s="11"/>
      <c r="E35" s="11"/>
      <c r="F35" s="11"/>
      <c r="H35" s="11"/>
    </row>
    <row r="36" spans="1:17" hidden="1" x14ac:dyDescent="0.3">
      <c r="A36" s="1" t="s">
        <v>86</v>
      </c>
      <c r="B36" s="11"/>
      <c r="C36" s="11"/>
      <c r="D36" s="11"/>
      <c r="E36" s="11"/>
      <c r="F36" s="11"/>
      <c r="G36" s="11"/>
      <c r="H36" s="11"/>
      <c r="I36" s="11"/>
    </row>
    <row r="37" spans="1:17" hidden="1" x14ac:dyDescent="0.3">
      <c r="B37" s="11"/>
      <c r="C37" s="11"/>
      <c r="D37" s="11"/>
      <c r="E37" s="11"/>
      <c r="F37" s="11"/>
      <c r="G37" s="11"/>
      <c r="H37" s="11"/>
      <c r="I37" s="11"/>
    </row>
    <row r="38" spans="1:17" hidden="1" x14ac:dyDescent="0.3">
      <c r="A38" s="21"/>
      <c r="B38" s="22"/>
      <c r="C38" s="22"/>
      <c r="D38" s="22"/>
      <c r="E38" s="22"/>
      <c r="F38" s="22"/>
      <c r="G38" s="22"/>
      <c r="H38" s="22"/>
      <c r="I38" s="22"/>
    </row>
    <row r="39" spans="1:17" hidden="1" x14ac:dyDescent="0.3">
      <c r="A39" s="1" t="s">
        <v>85</v>
      </c>
      <c r="B39" s="11"/>
      <c r="C39" s="11"/>
      <c r="D39" s="11"/>
      <c r="E39" s="11"/>
      <c r="F39" s="11"/>
      <c r="G39" s="11"/>
      <c r="H39" s="11"/>
      <c r="I39" s="11"/>
    </row>
    <row r="40" spans="1:17" hidden="1" x14ac:dyDescent="0.3">
      <c r="B40" s="11"/>
      <c r="C40" s="11"/>
      <c r="D40" s="11"/>
      <c r="E40" s="11"/>
      <c r="F40" s="11"/>
      <c r="G40" s="11"/>
      <c r="H40" s="11"/>
      <c r="I40" s="11"/>
    </row>
    <row r="41" spans="1:17" hidden="1" x14ac:dyDescent="0.3">
      <c r="A41" s="21"/>
      <c r="B41" s="22"/>
      <c r="C41" s="22"/>
      <c r="D41" s="22"/>
      <c r="E41" s="22"/>
      <c r="F41" s="22"/>
      <c r="G41" s="22"/>
      <c r="H41" s="22"/>
      <c r="I41" s="22"/>
    </row>
    <row r="42" spans="1:17" hidden="1" x14ac:dyDescent="0.3">
      <c r="C42" s="11"/>
      <c r="D42" s="11"/>
      <c r="E42" s="28"/>
      <c r="F42" s="28"/>
      <c r="G42" s="11"/>
      <c r="H42" s="11"/>
      <c r="I42" s="11"/>
    </row>
    <row r="43" spans="1:17" x14ac:dyDescent="0.3">
      <c r="C43" s="11"/>
      <c r="E43" s="28"/>
      <c r="F43" s="28"/>
      <c r="H43" s="11"/>
    </row>
    <row r="44" spans="1:17" x14ac:dyDescent="0.3">
      <c r="C44" s="25"/>
      <c r="E44" s="25"/>
      <c r="F44" s="25"/>
      <c r="H44" s="25"/>
    </row>
  </sheetData>
  <sortState xmlns:xlrd2="http://schemas.microsoft.com/office/spreadsheetml/2017/richdata2" ref="A5:G16">
    <sortCondition descending="1" ref="B5:B16"/>
  </sortState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13"/>
  <sheetViews>
    <sheetView workbookViewId="0">
      <selection sqref="A1:J1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4.109375" style="3" bestFit="1" customWidth="1"/>
    <col min="5" max="5" width="35.109375" style="2" customWidth="1"/>
    <col min="6" max="6" width="49.109375" style="2" customWidth="1"/>
    <col min="7" max="8" width="17" style="2" customWidth="1"/>
    <col min="9" max="9" width="11.44140625" style="2"/>
    <col min="10" max="10" width="47.6640625" style="2" bestFit="1" customWidth="1"/>
    <col min="11" max="16384" width="11.44140625" style="2"/>
  </cols>
  <sheetData>
    <row r="1" spans="1:10" ht="26.25" customHeight="1" x14ac:dyDescent="0.3">
      <c r="A1" s="5" t="s">
        <v>42</v>
      </c>
      <c r="B1" s="5" t="s">
        <v>43</v>
      </c>
      <c r="C1" s="5" t="s">
        <v>44</v>
      </c>
      <c r="D1" s="6" t="s">
        <v>45</v>
      </c>
      <c r="E1" s="5" t="s">
        <v>74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</row>
    <row r="2" spans="1:10" ht="28.8" x14ac:dyDescent="0.3">
      <c r="A2" s="2">
        <v>21720</v>
      </c>
      <c r="B2" s="2">
        <v>2021</v>
      </c>
      <c r="C2" s="2" t="s">
        <v>26</v>
      </c>
      <c r="D2" s="3">
        <v>20.149999999999999</v>
      </c>
      <c r="E2" s="2" t="s">
        <v>27</v>
      </c>
      <c r="F2" s="2" t="s">
        <v>27</v>
      </c>
      <c r="G2" s="4">
        <v>44508</v>
      </c>
      <c r="H2" s="4">
        <v>44508</v>
      </c>
      <c r="I2" s="2">
        <v>46300000000041</v>
      </c>
      <c r="J2" s="2" t="s">
        <v>28</v>
      </c>
    </row>
    <row r="3" spans="1:10" x14ac:dyDescent="0.3">
      <c r="A3" s="2">
        <v>20927</v>
      </c>
      <c r="B3" s="2">
        <v>2021</v>
      </c>
      <c r="C3" s="2" t="s">
        <v>29</v>
      </c>
      <c r="D3" s="3">
        <v>1000000</v>
      </c>
      <c r="E3" s="2" t="s">
        <v>30</v>
      </c>
      <c r="F3" s="2" t="s">
        <v>30</v>
      </c>
      <c r="G3" s="4">
        <v>44503</v>
      </c>
      <c r="H3" s="4">
        <v>44503</v>
      </c>
      <c r="I3" s="2">
        <v>46300000000041</v>
      </c>
      <c r="J3" s="2" t="s">
        <v>28</v>
      </c>
    </row>
    <row r="4" spans="1:10" x14ac:dyDescent="0.3">
      <c r="A4" s="2">
        <v>20926</v>
      </c>
      <c r="B4" s="2">
        <v>2021</v>
      </c>
      <c r="C4" s="2" t="s">
        <v>29</v>
      </c>
      <c r="D4" s="3">
        <v>400000</v>
      </c>
      <c r="E4" s="2" t="s">
        <v>31</v>
      </c>
      <c r="F4" s="2" t="s">
        <v>31</v>
      </c>
      <c r="G4" s="4">
        <v>44503</v>
      </c>
      <c r="H4" s="4">
        <v>44503</v>
      </c>
      <c r="I4" s="2">
        <v>46300000000041</v>
      </c>
      <c r="J4" s="2" t="s">
        <v>28</v>
      </c>
    </row>
    <row r="5" spans="1:10" x14ac:dyDescent="0.3">
      <c r="A5" s="2">
        <v>20924</v>
      </c>
      <c r="B5" s="2">
        <v>2021</v>
      </c>
      <c r="C5" s="2" t="s">
        <v>26</v>
      </c>
      <c r="D5" s="3">
        <v>1929961.17</v>
      </c>
      <c r="E5" s="2" t="s">
        <v>32</v>
      </c>
      <c r="F5" s="2" t="s">
        <v>32</v>
      </c>
      <c r="G5" s="4">
        <v>44503</v>
      </c>
      <c r="H5" s="4">
        <v>44503</v>
      </c>
      <c r="I5" s="2">
        <v>46300000000041</v>
      </c>
      <c r="J5" s="2" t="s">
        <v>28</v>
      </c>
    </row>
    <row r="6" spans="1:10" ht="28.8" x14ac:dyDescent="0.3">
      <c r="A6" s="2">
        <v>26744</v>
      </c>
      <c r="B6" s="2">
        <v>2019</v>
      </c>
      <c r="C6" s="2" t="s">
        <v>26</v>
      </c>
      <c r="D6" s="3">
        <v>34000</v>
      </c>
      <c r="E6" s="2" t="s">
        <v>33</v>
      </c>
      <c r="F6" s="2" t="s">
        <v>33</v>
      </c>
      <c r="G6" s="4">
        <v>43914</v>
      </c>
      <c r="H6" s="4">
        <v>43830</v>
      </c>
      <c r="I6" s="2">
        <v>46300000000041</v>
      </c>
      <c r="J6" s="2" t="s">
        <v>28</v>
      </c>
    </row>
    <row r="7" spans="1:10" x14ac:dyDescent="0.3">
      <c r="A7" s="2">
        <v>26741</v>
      </c>
      <c r="B7" s="2">
        <v>2019</v>
      </c>
      <c r="C7" s="2" t="s">
        <v>26</v>
      </c>
      <c r="D7" s="3">
        <v>-80000</v>
      </c>
      <c r="E7" s="2" t="s">
        <v>34</v>
      </c>
      <c r="F7" s="2" t="s">
        <v>34</v>
      </c>
      <c r="G7" s="4">
        <v>43907</v>
      </c>
      <c r="H7" s="4">
        <v>43830</v>
      </c>
      <c r="I7" s="2">
        <v>46300000000041</v>
      </c>
      <c r="J7" s="2" t="s">
        <v>28</v>
      </c>
    </row>
    <row r="8" spans="1:10" ht="43.2" x14ac:dyDescent="0.3">
      <c r="A8" s="2">
        <v>26740</v>
      </c>
      <c r="B8" s="2">
        <v>2019</v>
      </c>
      <c r="C8" s="2" t="s">
        <v>26</v>
      </c>
      <c r="D8" s="3">
        <v>400000</v>
      </c>
      <c r="E8" s="2" t="s">
        <v>35</v>
      </c>
      <c r="F8" s="2" t="s">
        <v>35</v>
      </c>
      <c r="G8" s="4">
        <v>43907</v>
      </c>
      <c r="H8" s="4">
        <v>43830</v>
      </c>
      <c r="I8" s="2">
        <v>46300000000041</v>
      </c>
      <c r="J8" s="2" t="s">
        <v>28</v>
      </c>
    </row>
    <row r="9" spans="1:10" x14ac:dyDescent="0.3">
      <c r="A9" s="2">
        <v>27540</v>
      </c>
      <c r="B9" s="2">
        <v>2018</v>
      </c>
      <c r="C9" s="9" t="s">
        <v>36</v>
      </c>
      <c r="D9" s="3">
        <v>2000000</v>
      </c>
      <c r="E9" s="2" t="s">
        <v>37</v>
      </c>
      <c r="F9" s="2" t="s">
        <v>37</v>
      </c>
      <c r="G9" s="4">
        <v>43465</v>
      </c>
      <c r="H9" s="4">
        <v>43465</v>
      </c>
      <c r="I9" s="2">
        <v>46300000000041</v>
      </c>
      <c r="J9" s="2" t="s">
        <v>28</v>
      </c>
    </row>
    <row r="10" spans="1:10" x14ac:dyDescent="0.3">
      <c r="A10" s="2">
        <v>27538</v>
      </c>
      <c r="B10" s="2">
        <v>2018</v>
      </c>
      <c r="C10" s="9" t="s">
        <v>26</v>
      </c>
      <c r="D10" s="3">
        <v>-2000000</v>
      </c>
      <c r="E10" s="2" t="s">
        <v>38</v>
      </c>
      <c r="F10" s="2" t="s">
        <v>39</v>
      </c>
      <c r="G10" s="4">
        <v>43465</v>
      </c>
      <c r="H10" s="4">
        <v>43465</v>
      </c>
      <c r="I10" s="2">
        <v>46300000000041</v>
      </c>
      <c r="J10" s="2" t="s">
        <v>28</v>
      </c>
    </row>
    <row r="11" spans="1:10" x14ac:dyDescent="0.3">
      <c r="A11" s="2">
        <v>27529</v>
      </c>
      <c r="B11" s="2">
        <v>2018</v>
      </c>
      <c r="C11" s="9" t="s">
        <v>26</v>
      </c>
      <c r="D11" s="3">
        <v>2000000</v>
      </c>
      <c r="E11" s="2" t="s">
        <v>38</v>
      </c>
      <c r="F11" s="2" t="s">
        <v>38</v>
      </c>
      <c r="G11" s="4">
        <v>43465</v>
      </c>
      <c r="H11" s="4">
        <v>43465</v>
      </c>
      <c r="I11" s="2">
        <v>46300000000041</v>
      </c>
      <c r="J11" s="2" t="s">
        <v>28</v>
      </c>
    </row>
    <row r="12" spans="1:10" ht="28.8" x14ac:dyDescent="0.3">
      <c r="A12" s="2">
        <v>21934</v>
      </c>
      <c r="B12" s="2">
        <v>2017</v>
      </c>
      <c r="C12" s="2" t="s">
        <v>26</v>
      </c>
      <c r="D12" s="3">
        <v>10702969</v>
      </c>
      <c r="E12" s="2" t="s">
        <v>40</v>
      </c>
      <c r="F12" s="2" t="s">
        <v>40</v>
      </c>
      <c r="G12" s="4">
        <v>43100</v>
      </c>
      <c r="H12" s="4">
        <v>43100</v>
      </c>
      <c r="I12" s="2">
        <v>46300000000041</v>
      </c>
      <c r="J12" s="2" t="s">
        <v>28</v>
      </c>
    </row>
    <row r="13" spans="1:10" ht="43.2" x14ac:dyDescent="0.3">
      <c r="A13" s="2">
        <v>13940</v>
      </c>
      <c r="B13" s="2">
        <v>2014</v>
      </c>
      <c r="C13" s="2" t="s">
        <v>36</v>
      </c>
      <c r="D13" s="3">
        <v>4500000</v>
      </c>
      <c r="E13" s="2" t="s">
        <v>41</v>
      </c>
      <c r="F13" s="2" t="s">
        <v>41</v>
      </c>
      <c r="G13" s="4">
        <v>41815</v>
      </c>
      <c r="H13" s="4">
        <v>41815</v>
      </c>
      <c r="I13" s="2">
        <v>46300000000041</v>
      </c>
      <c r="J13" s="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1"/>
  <sheetViews>
    <sheetView workbookViewId="0">
      <selection activeCell="C27" sqref="C27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4.109375" style="3" bestFit="1" customWidth="1"/>
    <col min="5" max="5" width="41.44140625" style="2" customWidth="1"/>
    <col min="6" max="6" width="49.109375" style="2" customWidth="1"/>
    <col min="7" max="8" width="17" style="2" customWidth="1"/>
    <col min="9" max="9" width="11.44140625" style="2"/>
    <col min="10" max="10" width="59.664062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28.8" x14ac:dyDescent="0.3">
      <c r="A2" s="2">
        <v>20921</v>
      </c>
      <c r="B2" s="2">
        <v>2021</v>
      </c>
      <c r="C2" s="2" t="s">
        <v>26</v>
      </c>
      <c r="D2" s="3">
        <v>3970755.68</v>
      </c>
      <c r="E2" s="2" t="s">
        <v>51</v>
      </c>
      <c r="F2" s="2" t="s">
        <v>51</v>
      </c>
      <c r="G2" s="4">
        <v>44503</v>
      </c>
      <c r="H2" s="4">
        <v>44503</v>
      </c>
      <c r="I2" s="2">
        <v>46300000000042</v>
      </c>
      <c r="J2" s="2" t="s">
        <v>15</v>
      </c>
    </row>
    <row r="3" spans="1:10" ht="28.8" x14ac:dyDescent="0.3">
      <c r="A3" s="2">
        <v>26998</v>
      </c>
      <c r="B3" s="2">
        <v>2020</v>
      </c>
      <c r="C3" s="2" t="s">
        <v>26</v>
      </c>
      <c r="D3" s="3">
        <v>373796</v>
      </c>
      <c r="E3" s="2" t="s">
        <v>52</v>
      </c>
      <c r="F3" s="2" t="s">
        <v>52</v>
      </c>
      <c r="G3" s="4">
        <v>43931</v>
      </c>
      <c r="H3" s="4">
        <v>44196</v>
      </c>
      <c r="I3" s="2">
        <v>46300000000042</v>
      </c>
      <c r="J3" s="2" t="s">
        <v>15</v>
      </c>
    </row>
    <row r="4" spans="1:10" ht="28.8" x14ac:dyDescent="0.3">
      <c r="A4" s="2">
        <v>5890</v>
      </c>
      <c r="B4" s="2">
        <v>2020</v>
      </c>
      <c r="C4" s="2" t="s">
        <v>26</v>
      </c>
      <c r="D4" s="3">
        <v>10181191</v>
      </c>
      <c r="E4" s="2" t="s">
        <v>53</v>
      </c>
      <c r="F4" s="2" t="s">
        <v>53</v>
      </c>
      <c r="G4" s="4">
        <v>43931</v>
      </c>
      <c r="H4" s="4">
        <v>43931</v>
      </c>
      <c r="I4" s="2">
        <v>46300000000042</v>
      </c>
      <c r="J4" s="2" t="s">
        <v>15</v>
      </c>
    </row>
    <row r="5" spans="1:10" ht="28.8" x14ac:dyDescent="0.3">
      <c r="A5" s="2">
        <v>10001</v>
      </c>
      <c r="B5" s="2">
        <v>2019</v>
      </c>
      <c r="C5" s="2" t="s">
        <v>26</v>
      </c>
      <c r="D5" s="3">
        <v>10540692</v>
      </c>
      <c r="E5" s="2" t="s">
        <v>54</v>
      </c>
      <c r="F5" s="2" t="s">
        <v>54</v>
      </c>
      <c r="G5" s="4">
        <v>43584</v>
      </c>
      <c r="H5" s="4">
        <v>43584</v>
      </c>
      <c r="I5" s="2">
        <v>46300000000042</v>
      </c>
      <c r="J5" s="2" t="s">
        <v>15</v>
      </c>
    </row>
    <row r="6" spans="1:10" ht="28.8" x14ac:dyDescent="0.3">
      <c r="A6" s="2">
        <v>27489</v>
      </c>
      <c r="B6" s="2">
        <v>2018</v>
      </c>
      <c r="C6" s="2" t="s">
        <v>26</v>
      </c>
      <c r="D6" s="3">
        <v>3284328</v>
      </c>
      <c r="E6" s="2" t="s">
        <v>55</v>
      </c>
      <c r="F6" s="2" t="s">
        <v>55</v>
      </c>
      <c r="G6" s="4">
        <v>43454</v>
      </c>
      <c r="H6" s="4">
        <v>43454</v>
      </c>
      <c r="I6" s="2">
        <v>46300000000042</v>
      </c>
      <c r="J6" s="2" t="s">
        <v>15</v>
      </c>
    </row>
    <row r="7" spans="1:10" ht="28.8" x14ac:dyDescent="0.3">
      <c r="A7" s="2">
        <v>15031</v>
      </c>
      <c r="B7" s="2">
        <v>2018</v>
      </c>
      <c r="C7" s="2" t="s">
        <v>26</v>
      </c>
      <c r="D7" s="3">
        <v>14131859</v>
      </c>
      <c r="E7" s="2" t="s">
        <v>56</v>
      </c>
      <c r="F7" s="2" t="s">
        <v>56</v>
      </c>
      <c r="G7" s="4">
        <v>43332</v>
      </c>
      <c r="H7" s="4">
        <v>43314</v>
      </c>
      <c r="I7" s="2">
        <v>46300000000042</v>
      </c>
      <c r="J7" s="2" t="s">
        <v>15</v>
      </c>
    </row>
    <row r="8" spans="1:10" ht="43.2" x14ac:dyDescent="0.3">
      <c r="A8" s="2">
        <v>10914</v>
      </c>
      <c r="B8" s="2">
        <v>2016</v>
      </c>
      <c r="C8" s="2" t="s">
        <v>26</v>
      </c>
      <c r="D8" s="3">
        <v>11654038</v>
      </c>
      <c r="E8" s="2" t="s">
        <v>57</v>
      </c>
      <c r="F8" s="2" t="s">
        <v>57</v>
      </c>
      <c r="G8" s="4">
        <v>42577</v>
      </c>
      <c r="H8" s="4">
        <v>42570</v>
      </c>
      <c r="I8" s="2">
        <v>46300000000042</v>
      </c>
      <c r="J8" s="2" t="s">
        <v>15</v>
      </c>
    </row>
    <row r="9" spans="1:10" ht="43.2" x14ac:dyDescent="0.3">
      <c r="A9" s="2">
        <v>19558</v>
      </c>
      <c r="B9" s="2">
        <v>2015</v>
      </c>
      <c r="C9" s="2" t="s">
        <v>26</v>
      </c>
      <c r="D9" s="3">
        <v>9834480</v>
      </c>
      <c r="E9" s="2" t="s">
        <v>57</v>
      </c>
      <c r="F9" s="2" t="s">
        <v>57</v>
      </c>
      <c r="G9" s="4">
        <v>42352</v>
      </c>
      <c r="H9" s="4">
        <v>42079</v>
      </c>
      <c r="I9" s="2">
        <v>46300000000042</v>
      </c>
      <c r="J9" s="2" t="s">
        <v>15</v>
      </c>
    </row>
    <row r="10" spans="1:10" ht="28.8" x14ac:dyDescent="0.3">
      <c r="A10" s="2">
        <v>22762</v>
      </c>
      <c r="B10" s="2">
        <v>2014</v>
      </c>
      <c r="C10" s="2" t="s">
        <v>26</v>
      </c>
      <c r="D10" s="3">
        <v>10621606</v>
      </c>
      <c r="E10" s="2" t="s">
        <v>58</v>
      </c>
      <c r="F10" s="2" t="s">
        <v>58</v>
      </c>
      <c r="G10" s="4">
        <v>41981</v>
      </c>
      <c r="H10" s="4">
        <v>41981</v>
      </c>
      <c r="I10" s="2">
        <v>46300000000042</v>
      </c>
      <c r="J10" s="2" t="s">
        <v>15</v>
      </c>
    </row>
    <row r="11" spans="1:10" ht="43.2" x14ac:dyDescent="0.3">
      <c r="A11" s="2">
        <v>13941</v>
      </c>
      <c r="B11" s="2">
        <v>2014</v>
      </c>
      <c r="C11" s="9" t="s">
        <v>36</v>
      </c>
      <c r="D11" s="3">
        <v>8700000</v>
      </c>
      <c r="E11" s="2" t="s">
        <v>15</v>
      </c>
      <c r="F11" s="2" t="s">
        <v>15</v>
      </c>
      <c r="G11" s="4">
        <v>41815</v>
      </c>
      <c r="H11" s="4">
        <v>41815</v>
      </c>
      <c r="I11" s="2">
        <v>46300000000042</v>
      </c>
      <c r="J11" s="2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3"/>
  <sheetViews>
    <sheetView workbookViewId="0">
      <selection activeCell="C27" sqref="C27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3.109375" style="3" bestFit="1" customWidth="1"/>
    <col min="5" max="5" width="21" style="2" customWidth="1"/>
    <col min="6" max="6" width="49.109375" style="2" customWidth="1"/>
    <col min="7" max="8" width="17" style="2" customWidth="1"/>
    <col min="9" max="9" width="11.44140625" style="2"/>
    <col min="10" max="10" width="34.3320312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43.2" x14ac:dyDescent="0.3">
      <c r="A2" s="2">
        <v>21933</v>
      </c>
      <c r="B2" s="2">
        <v>2017</v>
      </c>
      <c r="C2" s="2" t="s">
        <v>25</v>
      </c>
      <c r="D2" s="3">
        <v>2920000</v>
      </c>
      <c r="E2" s="2" t="s">
        <v>59</v>
      </c>
      <c r="F2" s="2" t="s">
        <v>11</v>
      </c>
      <c r="G2" s="4">
        <v>43033</v>
      </c>
      <c r="H2" s="4">
        <v>43033</v>
      </c>
      <c r="I2" s="2">
        <v>46300000000043</v>
      </c>
      <c r="J2" s="2" t="s">
        <v>11</v>
      </c>
    </row>
    <row r="3" spans="1:10" ht="72" x14ac:dyDescent="0.3">
      <c r="A3" s="2">
        <v>13942</v>
      </c>
      <c r="B3" s="2">
        <v>2014</v>
      </c>
      <c r="C3" s="9" t="s">
        <v>36</v>
      </c>
      <c r="D3" s="3">
        <v>7099616.4100000001</v>
      </c>
      <c r="E3" s="2" t="s">
        <v>11</v>
      </c>
      <c r="F3" s="2" t="s">
        <v>11</v>
      </c>
      <c r="G3" s="4">
        <v>41815</v>
      </c>
      <c r="H3" s="4">
        <v>41815</v>
      </c>
      <c r="I3" s="2">
        <v>46300000000043</v>
      </c>
      <c r="J3" s="2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2"/>
  <sheetViews>
    <sheetView workbookViewId="0">
      <selection activeCell="C27" sqref="C27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3.109375" style="3" bestFit="1" customWidth="1"/>
    <col min="5" max="5" width="21" style="2" customWidth="1"/>
    <col min="6" max="6" width="49.109375" style="2" customWidth="1"/>
    <col min="7" max="8" width="17" style="2" customWidth="1"/>
    <col min="9" max="9" width="11.44140625" style="2"/>
    <col min="10" max="10" width="34.3320312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43.2" x14ac:dyDescent="0.3">
      <c r="A2" s="2">
        <v>21935</v>
      </c>
      <c r="B2" s="2">
        <v>2017</v>
      </c>
      <c r="C2" s="2" t="s">
        <v>26</v>
      </c>
      <c r="D2" s="3">
        <v>560000</v>
      </c>
      <c r="E2" s="2" t="s">
        <v>75</v>
      </c>
      <c r="F2" s="2" t="s">
        <v>75</v>
      </c>
      <c r="G2" s="4">
        <v>43100</v>
      </c>
      <c r="H2" s="4">
        <v>43100</v>
      </c>
      <c r="I2" s="2">
        <v>46300000000044</v>
      </c>
      <c r="J2" s="2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J3"/>
  <sheetViews>
    <sheetView workbookViewId="0">
      <selection activeCell="E25" sqref="E25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1.44140625" style="3"/>
    <col min="5" max="5" width="45.5546875" style="2" customWidth="1"/>
    <col min="6" max="6" width="49.109375" style="2" customWidth="1"/>
    <col min="7" max="8" width="17" style="2" customWidth="1"/>
    <col min="9" max="9" width="11.44140625" style="2"/>
    <col min="10" max="10" width="28.3320312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28.8" x14ac:dyDescent="0.3">
      <c r="A2" s="2">
        <v>21715</v>
      </c>
      <c r="B2" s="2">
        <v>2021</v>
      </c>
      <c r="C2" s="9" t="s">
        <v>24</v>
      </c>
      <c r="D2" s="3">
        <v>181250</v>
      </c>
      <c r="E2" s="2" t="s">
        <v>60</v>
      </c>
      <c r="F2" s="2" t="s">
        <v>60</v>
      </c>
      <c r="G2" s="4">
        <v>44508</v>
      </c>
      <c r="H2" s="4">
        <v>44508</v>
      </c>
      <c r="I2" s="2">
        <v>46300000021722</v>
      </c>
      <c r="J2" s="2" t="s">
        <v>61</v>
      </c>
    </row>
    <row r="3" spans="1:10" ht="28.8" x14ac:dyDescent="0.3">
      <c r="A3" s="2">
        <v>21714</v>
      </c>
      <c r="B3" s="2">
        <v>2021</v>
      </c>
      <c r="C3" s="9" t="s">
        <v>24</v>
      </c>
      <c r="D3" s="3">
        <v>243750</v>
      </c>
      <c r="E3" s="2" t="s">
        <v>62</v>
      </c>
      <c r="F3" s="2" t="s">
        <v>62</v>
      </c>
      <c r="G3" s="4">
        <v>44508</v>
      </c>
      <c r="H3" s="4">
        <v>44508</v>
      </c>
      <c r="I3" s="2">
        <v>46300000021722</v>
      </c>
      <c r="J3" s="2" t="s">
        <v>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J4"/>
  <sheetViews>
    <sheetView workbookViewId="0">
      <selection activeCell="E25" sqref="E25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3.109375" style="3" bestFit="1" customWidth="1"/>
    <col min="5" max="5" width="34.88671875" style="2" customWidth="1"/>
    <col min="6" max="6" width="49.109375" style="2" customWidth="1"/>
    <col min="7" max="8" width="17" style="2" customWidth="1"/>
    <col min="9" max="9" width="11.44140625" style="2"/>
    <col min="10" max="10" width="39.5546875" style="2" customWidth="1"/>
    <col min="11" max="16384" width="11.44140625" style="2"/>
  </cols>
  <sheetData>
    <row r="1" spans="1:10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28.8" x14ac:dyDescent="0.3">
      <c r="A2" s="2">
        <v>22270</v>
      </c>
      <c r="B2" s="2">
        <v>2019</v>
      </c>
      <c r="C2" s="9" t="s">
        <v>19</v>
      </c>
      <c r="D2" s="3">
        <v>500000</v>
      </c>
      <c r="E2" s="2" t="s">
        <v>63</v>
      </c>
      <c r="F2" s="2" t="s">
        <v>63</v>
      </c>
      <c r="G2" s="4">
        <v>43803</v>
      </c>
      <c r="H2" s="4">
        <v>43803</v>
      </c>
      <c r="I2" s="2">
        <v>46300000020181</v>
      </c>
      <c r="J2" s="2" t="s">
        <v>7</v>
      </c>
    </row>
    <row r="3" spans="1:10" ht="43.2" x14ac:dyDescent="0.3">
      <c r="A3" s="2">
        <v>27493</v>
      </c>
      <c r="B3" s="2">
        <v>2018</v>
      </c>
      <c r="C3" s="9" t="s">
        <v>23</v>
      </c>
      <c r="D3" s="3">
        <v>180000</v>
      </c>
      <c r="E3" s="2" t="s">
        <v>64</v>
      </c>
      <c r="F3" s="2" t="s">
        <v>65</v>
      </c>
      <c r="G3" s="4">
        <v>43465</v>
      </c>
      <c r="H3" s="4">
        <v>43465</v>
      </c>
      <c r="I3" s="2">
        <v>46300000020181</v>
      </c>
      <c r="J3" s="2" t="s">
        <v>7</v>
      </c>
    </row>
    <row r="4" spans="1:10" ht="28.8" x14ac:dyDescent="0.3">
      <c r="A4" s="2">
        <v>27492</v>
      </c>
      <c r="B4" s="2">
        <v>2018</v>
      </c>
      <c r="C4" s="9" t="s">
        <v>23</v>
      </c>
      <c r="D4" s="3">
        <v>2000000</v>
      </c>
      <c r="E4" s="2" t="s">
        <v>7</v>
      </c>
      <c r="F4" s="2" t="s">
        <v>7</v>
      </c>
      <c r="G4" s="4">
        <v>43465</v>
      </c>
      <c r="H4" s="4">
        <v>43465</v>
      </c>
      <c r="I4" s="2">
        <v>46300000020181</v>
      </c>
      <c r="J4" s="2" t="s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J2"/>
  <sheetViews>
    <sheetView workbookViewId="0">
      <selection activeCell="E25" sqref="E25"/>
    </sheetView>
  </sheetViews>
  <sheetFormatPr baseColWidth="10" defaultColWidth="11.44140625" defaultRowHeight="14.4" x14ac:dyDescent="0.3"/>
  <cols>
    <col min="1" max="2" width="11.44140625" style="2"/>
    <col min="3" max="3" width="22.44140625" style="2" customWidth="1"/>
    <col min="4" max="4" width="11.44140625" style="2"/>
    <col min="5" max="5" width="38.6640625" style="2" customWidth="1"/>
    <col min="6" max="6" width="49.109375" style="2" customWidth="1"/>
    <col min="7" max="8" width="17" style="2" customWidth="1"/>
    <col min="9" max="9" width="11.44140625" style="2"/>
    <col min="10" max="10" width="28.109375" style="2" customWidth="1"/>
    <col min="11" max="16384" width="11.44140625" style="2"/>
  </cols>
  <sheetData>
    <row r="1" spans="1:10" ht="26.25" customHeight="1" x14ac:dyDescent="0.3">
      <c r="A1" s="7" t="s">
        <v>42</v>
      </c>
      <c r="B1" s="7" t="s">
        <v>43</v>
      </c>
      <c r="C1" s="7" t="s">
        <v>44</v>
      </c>
      <c r="D1" s="8" t="s">
        <v>45</v>
      </c>
      <c r="E1" s="7" t="s">
        <v>74</v>
      </c>
      <c r="F1" s="7" t="s">
        <v>46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ht="28.8" x14ac:dyDescent="0.3">
      <c r="A2" s="2">
        <v>21940</v>
      </c>
      <c r="B2" s="2">
        <v>2017</v>
      </c>
      <c r="C2" s="2" t="s">
        <v>22</v>
      </c>
      <c r="D2" s="2">
        <v>117551</v>
      </c>
      <c r="E2" s="2" t="s">
        <v>6</v>
      </c>
      <c r="F2" s="2" t="s">
        <v>6</v>
      </c>
      <c r="G2" s="4">
        <v>43100</v>
      </c>
      <c r="H2" s="4">
        <v>43100</v>
      </c>
      <c r="I2" s="2">
        <v>46300000017003</v>
      </c>
      <c r="J2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Tableau</vt:lpstr>
      <vt:lpstr>tableau global initial</vt:lpstr>
      <vt:lpstr>41</vt:lpstr>
      <vt:lpstr>42</vt:lpstr>
      <vt:lpstr>43</vt:lpstr>
      <vt:lpstr>44</vt:lpstr>
      <vt:lpstr>21722</vt:lpstr>
      <vt:lpstr>20181</vt:lpstr>
      <vt:lpstr>17003</vt:lpstr>
      <vt:lpstr>17330</vt:lpstr>
      <vt:lpstr>19003</vt:lpstr>
      <vt:lpstr>19002</vt:lpstr>
      <vt:lpstr>2021330831</vt:lpstr>
      <vt:lpstr>2021424</vt:lpstr>
      <vt:lpstr>Tableau!Impression_des_titres</vt:lpstr>
      <vt:lpstr>'tableau global initial'!Impression_des_titres</vt:lpstr>
    </vt:vector>
  </TitlesOfParts>
  <Company>AC-Schaerbeek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Deffet Line</cp:lastModifiedBy>
  <cp:lastPrinted>2023-02-06T08:07:31Z</cp:lastPrinted>
  <dcterms:created xsi:type="dcterms:W3CDTF">2021-12-17T13:26:34Z</dcterms:created>
  <dcterms:modified xsi:type="dcterms:W3CDTF">2025-10-09T06:35:53Z</dcterms:modified>
</cp:coreProperties>
</file>